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tabRatio="710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一般调整明细 (2)" sheetId="30" state="hidden" r:id="rId7"/>
    <sheet name="基金调整明细 (2)" sheetId="31" state="hidden" r:id="rId8"/>
  </sheets>
  <definedNames>
    <definedName name="_xlnm.Print_Area" localSheetId="0">附表1!$A:$D</definedName>
    <definedName name="_xlnm.Print_Area" localSheetId="1">附表2!$A$1:$D$28</definedName>
    <definedName name="_xlnm.Print_Area" localSheetId="2">附表3!$A:$G</definedName>
    <definedName name="_xlnm.Print_Area" localSheetId="3">附表4!$A$1:$H$29</definedName>
    <definedName name="_xlnm.Print_Area" localSheetId="4">附表5!$A$1:$H$16</definedName>
    <definedName name="_xlnm.Print_Area" localSheetId="7">'基金调整明细 (2)'!$A$1:$D$24</definedName>
    <definedName name="_xlnm.Print_Area" localSheetId="6">'一般调整明细 (2)'!$A$1:$D$28</definedName>
    <definedName name="_xlnm.Print_Titles" localSheetId="6">'一般调整明细 (2)'!$2:$4</definedName>
  </definedNames>
  <calcPr calcId="144525" iterate="1"/>
</workbook>
</file>

<file path=xl/calcChain.xml><?xml version="1.0" encoding="utf-8"?>
<calcChain xmlns="http://schemas.openxmlformats.org/spreadsheetml/2006/main">
  <c r="C45" i="31" l="1"/>
  <c r="F26" i="31"/>
  <c r="C26" i="31"/>
  <c r="C25" i="31"/>
  <c r="C24" i="31"/>
  <c r="C22" i="31"/>
  <c r="C21" i="31"/>
  <c r="C16" i="31"/>
  <c r="C10" i="31"/>
  <c r="C6" i="31"/>
  <c r="F5" i="31"/>
  <c r="E5" i="31"/>
  <c r="C5" i="31"/>
  <c r="F29" i="30"/>
  <c r="C29" i="30"/>
  <c r="C26" i="30"/>
  <c r="C25" i="30"/>
  <c r="C18" i="30"/>
  <c r="C17" i="30"/>
  <c r="C11" i="30"/>
  <c r="C10" i="30"/>
  <c r="F7" i="30"/>
  <c r="E7" i="30"/>
  <c r="C6" i="30"/>
  <c r="C5" i="30"/>
  <c r="H12" i="6"/>
  <c r="G12" i="6"/>
  <c r="F12" i="6"/>
  <c r="D12" i="6"/>
  <c r="C12" i="6"/>
  <c r="B12" i="6"/>
  <c r="H16" i="5"/>
  <c r="G16" i="5"/>
  <c r="F16" i="5"/>
  <c r="D16" i="5"/>
  <c r="C16" i="5"/>
  <c r="B16" i="5"/>
  <c r="H15" i="5"/>
  <c r="G15" i="5"/>
  <c r="F15" i="5"/>
  <c r="D13" i="5"/>
  <c r="C13" i="5"/>
  <c r="D12" i="5"/>
  <c r="C12" i="5"/>
  <c r="D11" i="5"/>
  <c r="D10" i="5"/>
  <c r="H9" i="5"/>
  <c r="D9" i="5"/>
  <c r="H8" i="5"/>
  <c r="D8" i="5"/>
  <c r="H7" i="5"/>
  <c r="G7" i="5"/>
  <c r="F7" i="5"/>
  <c r="D7" i="5"/>
  <c r="C7" i="5"/>
  <c r="B7" i="5"/>
  <c r="J27" i="4"/>
  <c r="H27" i="4"/>
  <c r="G27" i="4"/>
  <c r="F27" i="4"/>
  <c r="D27" i="4"/>
  <c r="C27" i="4"/>
  <c r="B27" i="4"/>
  <c r="G26" i="4"/>
  <c r="G25" i="4"/>
  <c r="G24" i="4"/>
  <c r="G23" i="4"/>
  <c r="G22" i="4"/>
  <c r="G21" i="4"/>
  <c r="G20" i="4"/>
  <c r="G19" i="4"/>
  <c r="C19" i="4"/>
  <c r="G18" i="4"/>
  <c r="C18" i="4"/>
  <c r="G17" i="4"/>
  <c r="C17" i="4"/>
  <c r="G16" i="4"/>
  <c r="C16" i="4"/>
  <c r="C15" i="4"/>
  <c r="G14" i="4"/>
  <c r="C14" i="4"/>
  <c r="G13" i="4"/>
  <c r="C13" i="4"/>
  <c r="G12" i="4"/>
  <c r="C12" i="4"/>
  <c r="G11" i="4"/>
  <c r="C11" i="4"/>
  <c r="G10" i="4"/>
  <c r="C10" i="4"/>
  <c r="G9" i="4"/>
  <c r="G8" i="4"/>
  <c r="G7" i="4"/>
  <c r="C7" i="4"/>
  <c r="H6" i="4"/>
  <c r="G6" i="4"/>
  <c r="F6" i="4"/>
  <c r="D6" i="4"/>
  <c r="C6" i="4"/>
  <c r="B6" i="4"/>
  <c r="G30" i="3"/>
  <c r="F30" i="3"/>
  <c r="E30" i="3"/>
  <c r="D30" i="3"/>
  <c r="C30" i="3"/>
  <c r="B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F20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D28" i="2"/>
  <c r="C28" i="2"/>
  <c r="B28" i="2"/>
  <c r="C27" i="2"/>
  <c r="C26" i="2"/>
  <c r="B26" i="2"/>
  <c r="C25" i="2"/>
  <c r="C24" i="2"/>
  <c r="C23" i="2"/>
  <c r="C22" i="2"/>
  <c r="C21" i="2"/>
  <c r="D20" i="2"/>
  <c r="C20" i="2"/>
  <c r="B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D5" i="2"/>
  <c r="C5" i="2"/>
  <c r="B5" i="2"/>
  <c r="C23" i="1"/>
  <c r="C21" i="1"/>
  <c r="C20" i="1"/>
  <c r="C19" i="1"/>
  <c r="F18" i="1"/>
  <c r="C18" i="1"/>
  <c r="C17" i="1"/>
  <c r="D16" i="1"/>
  <c r="C16" i="1"/>
  <c r="B16" i="1"/>
  <c r="C15" i="1"/>
  <c r="C14" i="1"/>
  <c r="C13" i="1"/>
  <c r="C12" i="1"/>
  <c r="C11" i="1"/>
  <c r="C10" i="1"/>
  <c r="C9" i="1"/>
  <c r="D8" i="1"/>
  <c r="B8" i="1"/>
  <c r="C7" i="1"/>
  <c r="C6" i="1"/>
  <c r="D5" i="1"/>
  <c r="C5" i="1"/>
  <c r="B5" i="1"/>
</calcChain>
</file>

<file path=xl/sharedStrings.xml><?xml version="1.0" encoding="utf-8"?>
<sst xmlns="http://schemas.openxmlformats.org/spreadsheetml/2006/main" count="266" uniqueCount="195">
  <si>
    <t>附表1</t>
  </si>
  <si>
    <t>2024年一般公共预算收支调整情况表</t>
  </si>
  <si>
    <t>单位：万元</t>
  </si>
  <si>
    <t>项      目</t>
  </si>
  <si>
    <t>年初预算数</t>
  </si>
  <si>
    <t>预算调整数</t>
  </si>
  <si>
    <t>调整后预算数</t>
  </si>
  <si>
    <t>一、一般公共预算总收入</t>
  </si>
  <si>
    <t>其中：一般公共预算收入</t>
  </si>
  <si>
    <t xml:space="preserve">      税收返还</t>
  </si>
  <si>
    <t xml:space="preserve">      结算补助</t>
  </si>
  <si>
    <t xml:space="preserve">      上级专款</t>
  </si>
  <si>
    <t xml:space="preserve">      海港归还耕地占补平衡指标财力</t>
  </si>
  <si>
    <t xml:space="preserve">      均衡性转移支付增量资金</t>
  </si>
  <si>
    <t xml:space="preserve">      上年结转</t>
  </si>
  <si>
    <t xml:space="preserve">      调入资金</t>
  </si>
  <si>
    <t xml:space="preserve">      地方政府一般债券转贷收入</t>
  </si>
  <si>
    <t xml:space="preserve">        其中：新增一般债务收入</t>
  </si>
  <si>
    <t>二、一般公共预算总支出</t>
  </si>
  <si>
    <t>其中：区级财力安排的一般预算支出</t>
  </si>
  <si>
    <t xml:space="preserve">      上级专款安排支出</t>
  </si>
  <si>
    <t xml:space="preserve">      上年结转支出</t>
  </si>
  <si>
    <t xml:space="preserve">      上解上级支出</t>
  </si>
  <si>
    <t xml:space="preserve">      安排预算稳定调节基金</t>
  </si>
  <si>
    <t xml:space="preserve">      本级资金安排一般债券还本支出</t>
  </si>
  <si>
    <t xml:space="preserve">      地方政府一般债券转贷收入安排的支出</t>
  </si>
  <si>
    <t xml:space="preserve">         其中：新增一般债务收入安排的支出</t>
  </si>
  <si>
    <t>附表2</t>
  </si>
  <si>
    <t>2024年一般公共预算收入调整情况表</t>
  </si>
  <si>
    <t>一、税收收入</t>
  </si>
  <si>
    <t xml:space="preserve">  1.增值税</t>
  </si>
  <si>
    <t xml:space="preserve">  2.企业所得税</t>
  </si>
  <si>
    <t xml:space="preserve">  3.个人所得税</t>
  </si>
  <si>
    <t xml:space="preserve">  4.资源税</t>
  </si>
  <si>
    <t xml:space="preserve">  5.城市维护建设税</t>
  </si>
  <si>
    <t xml:space="preserve">  6.房产税</t>
  </si>
  <si>
    <t xml:space="preserve">  7.印花税</t>
  </si>
  <si>
    <t xml:space="preserve">  8.城镇土地使用税</t>
  </si>
  <si>
    <t xml:space="preserve">  9.土地增值税</t>
  </si>
  <si>
    <t xml:space="preserve">  10.车船税</t>
  </si>
  <si>
    <t xml:space="preserve">  11.耕地占用税</t>
  </si>
  <si>
    <t xml:space="preserve">  12.契税</t>
  </si>
  <si>
    <t xml:space="preserve">  13.环保税</t>
  </si>
  <si>
    <t xml:space="preserve">  14.其他</t>
  </si>
  <si>
    <t>二、非税收入</t>
  </si>
  <si>
    <t xml:space="preserve">  1.专项收入</t>
  </si>
  <si>
    <t xml:space="preserve">  2.行政事业性收费收入</t>
  </si>
  <si>
    <t xml:space="preserve">  3.罚没收入</t>
  </si>
  <si>
    <t xml:space="preserve">  4.国有资本经营收入</t>
  </si>
  <si>
    <t xml:space="preserve">  5.政府住房基金收入</t>
  </si>
  <si>
    <t xml:space="preserve">  6.国有资源（资产）有偿使用收入</t>
  </si>
  <si>
    <t xml:space="preserve">  7.其他收入</t>
  </si>
  <si>
    <t>合计</t>
  </si>
  <si>
    <t>附表3</t>
  </si>
  <si>
    <t>2024年一般公共预算支出调整情况表</t>
  </si>
  <si>
    <t>项目</t>
  </si>
  <si>
    <t>小计</t>
  </si>
  <si>
    <t>其中：区级财力安排</t>
  </si>
  <si>
    <t>1.一般公共服务</t>
  </si>
  <si>
    <t>2.外交</t>
  </si>
  <si>
    <t>3.国防</t>
  </si>
  <si>
    <t>4.公共安全</t>
  </si>
  <si>
    <t>5.教育</t>
  </si>
  <si>
    <t>6.科学技术</t>
  </si>
  <si>
    <t>7.文化旅游体育与传媒</t>
  </si>
  <si>
    <t>8.社会保障和就业</t>
  </si>
  <si>
    <t>9.卫生健康</t>
  </si>
  <si>
    <t>10.节能环保</t>
  </si>
  <si>
    <t>11.城乡社区</t>
  </si>
  <si>
    <t>12.农林水</t>
  </si>
  <si>
    <t>13.交通运输</t>
  </si>
  <si>
    <t>14.资源勘探工业信息等</t>
  </si>
  <si>
    <t>15.商业服务业等</t>
  </si>
  <si>
    <t>16.援助其他地区支出</t>
  </si>
  <si>
    <t>17.自然资源海洋气象等</t>
  </si>
  <si>
    <t>18.住房保障</t>
  </si>
  <si>
    <t>19.粮油物资储备</t>
  </si>
  <si>
    <t>20.灾害防治及应急管理</t>
  </si>
  <si>
    <t>21.预备费</t>
  </si>
  <si>
    <t>22.债务付息</t>
  </si>
  <si>
    <t>23.债务发行费用</t>
  </si>
  <si>
    <t>24.其他</t>
  </si>
  <si>
    <t>附表4</t>
  </si>
  <si>
    <t>2024年政府性基金预算收支调整情况表</t>
  </si>
  <si>
    <t>收        入</t>
  </si>
  <si>
    <t>支        出</t>
  </si>
  <si>
    <t>一、政府性基金本级收入</t>
  </si>
  <si>
    <t>一、政府性基金本级支出</t>
  </si>
  <si>
    <t>1.国有土地使用权出让收入</t>
  </si>
  <si>
    <t>1.科学技术支出</t>
  </si>
  <si>
    <t>2.农业土地开发资金收入</t>
  </si>
  <si>
    <t>2.文化旅游体育与传媒支出</t>
  </si>
  <si>
    <t>3.国有土地收益基金收入</t>
  </si>
  <si>
    <t>3.社会保障和就业支出</t>
  </si>
  <si>
    <t>4.城市基础设施配套费收入</t>
  </si>
  <si>
    <t>4.节能环保支出</t>
  </si>
  <si>
    <t>5.车辆通行费收入</t>
  </si>
  <si>
    <t>5.城乡社区支出</t>
  </si>
  <si>
    <t>6.污水处理费收入</t>
  </si>
  <si>
    <t>6.农林水支出</t>
  </si>
  <si>
    <t>7.其他政府性基金收入</t>
  </si>
  <si>
    <t>7.交通运输支出</t>
  </si>
  <si>
    <t>二、地方政府专项债务转贷收入</t>
  </si>
  <si>
    <t>8.资源勘探信息等支出</t>
  </si>
  <si>
    <t>三、当年上级专款</t>
  </si>
  <si>
    <t>9.其他支出</t>
  </si>
  <si>
    <t>其中：超长期特别国债</t>
  </si>
  <si>
    <t>10.债务付息支出</t>
  </si>
  <si>
    <t>四、上年结转</t>
  </si>
  <si>
    <t>11.债务发行费支出</t>
  </si>
  <si>
    <t xml:space="preserve">   其中：专项债券结转</t>
  </si>
  <si>
    <t>二、区级资金安排专项债券还本支出</t>
  </si>
  <si>
    <t>三、地方政府专项债务收入安排的支出</t>
  </si>
  <si>
    <t xml:space="preserve">    其中：新增地方政府专项债务收入安排的支出</t>
  </si>
  <si>
    <t>四、当年上级专款支出</t>
  </si>
  <si>
    <t>其中：超长期特别国债安排的支出</t>
  </si>
  <si>
    <t>五、上年结转支出</t>
  </si>
  <si>
    <t>六、上解支出</t>
  </si>
  <si>
    <t>附表5</t>
  </si>
  <si>
    <t>2024年社保基金收支调整情况表</t>
  </si>
  <si>
    <t>一、当年收入</t>
  </si>
  <si>
    <t>二、当年支出</t>
  </si>
  <si>
    <t>1.保险费收入</t>
  </si>
  <si>
    <t>1.城乡居民基本养老保险基金</t>
  </si>
  <si>
    <t>2.财政补助收入</t>
  </si>
  <si>
    <t>2.机关事业单位基本养老保险基金</t>
  </si>
  <si>
    <t>3.利息收入</t>
  </si>
  <si>
    <t>4.委托投资收益</t>
  </si>
  <si>
    <t>5.保险关系转移收入</t>
  </si>
  <si>
    <t>6.其他收入</t>
  </si>
  <si>
    <t>三、当年结余</t>
  </si>
  <si>
    <t>附表6</t>
  </si>
  <si>
    <t>2024年国有资本经营预算收支调整情况表</t>
  </si>
  <si>
    <t>1.上级专款</t>
  </si>
  <si>
    <t>1.上级专款安排的支出</t>
  </si>
  <si>
    <t>2.上年结转</t>
  </si>
  <si>
    <t>2.上年结转支出</t>
  </si>
  <si>
    <t>附表7</t>
  </si>
  <si>
    <t>序号</t>
  </si>
  <si>
    <t>金额</t>
  </si>
  <si>
    <t>备注</t>
  </si>
  <si>
    <t>一、</t>
  </si>
  <si>
    <t>调减项目</t>
  </si>
  <si>
    <t>年初预算安排的以前年度债券-唐山市丰南区东田庄乡村振兴示范区建设工程</t>
  </si>
  <si>
    <t>年初预算安排一般债券利息资金等</t>
  </si>
  <si>
    <t>一中PPP项目</t>
  </si>
  <si>
    <t>年初预算安排城乡运转、业务经费等资金</t>
  </si>
  <si>
    <t>二、</t>
  </si>
  <si>
    <t>调增项目</t>
  </si>
  <si>
    <t>（一）急需支出项目</t>
  </si>
  <si>
    <t>资本金</t>
  </si>
  <si>
    <t>部分工程款和服务费等相关费用</t>
  </si>
  <si>
    <t>采暖季洁净煤区级补贴</t>
  </si>
  <si>
    <t>鑫丰热力公司集中供热工程剩余款</t>
  </si>
  <si>
    <t>道路扬尘治理费用</t>
  </si>
  <si>
    <t>以前年度专款—提前下达2022年中央农田建设补助资金（唐财农[2021]88号）、2021-2022年度早供晚停成本等项目资金</t>
  </si>
  <si>
    <t>（二）基金调剂到一般项目支出</t>
  </si>
  <si>
    <t>唐曹公路运转经费及贷款利息</t>
  </si>
  <si>
    <t>丰南文发2024年第一景区日常维护和公共区域保洁费用</t>
  </si>
  <si>
    <t>南湖紫天鹅庄运转经费</t>
  </si>
  <si>
    <t>景区绿化保洁维护</t>
  </si>
  <si>
    <t>钱营矿两供一业物业费</t>
  </si>
  <si>
    <t>景区安保人员经费</t>
  </si>
  <si>
    <t>三、</t>
  </si>
  <si>
    <t>增加上级专款支出</t>
  </si>
  <si>
    <t>五、</t>
  </si>
  <si>
    <t>增加地方政府一般债券转贷收入安排的支出</t>
  </si>
  <si>
    <t>六、</t>
  </si>
  <si>
    <t>增加上年结转支出</t>
  </si>
  <si>
    <t>七、</t>
  </si>
  <si>
    <t>减少上解支出</t>
  </si>
  <si>
    <t>附表8</t>
  </si>
  <si>
    <t>（一）转列一般预算列支项目</t>
  </si>
  <si>
    <t>1</t>
  </si>
  <si>
    <t>年初预算安排唐曹公路运转经费及贷款利息等项目资金</t>
  </si>
  <si>
    <t>2</t>
  </si>
  <si>
    <t>年初预算安排丰南文发2024年第一景区日常维护和公共区域保洁费用、南湖紫天鹅庄运转经费、钱营矿两供一业物业费</t>
  </si>
  <si>
    <t>3</t>
  </si>
  <si>
    <t>年初预算安排景区绿化保洁维护、景区安保人员经费</t>
  </si>
  <si>
    <t>（二）调减年初预算安排项目</t>
  </si>
  <si>
    <t>调减年初预算安排项目</t>
  </si>
  <si>
    <t>年初预算安排以前年度债券-唐山市丰南区东田庄乡村振兴示范区建设工程</t>
  </si>
  <si>
    <t>年初预算安排丰南区第一中学迁建工程PPP项目</t>
  </si>
  <si>
    <t>年初预算安排业务经费等</t>
  </si>
  <si>
    <t>年初预算安排专项政府债券利息资金</t>
  </si>
  <si>
    <t>年初预算安排丰南区农村环卫一体化项目服务费</t>
  </si>
  <si>
    <t>9</t>
  </si>
  <si>
    <t>建投公司偿债资金</t>
  </si>
  <si>
    <t>10</t>
  </si>
  <si>
    <t>11</t>
  </si>
  <si>
    <t>地块基础设施补偿资金</t>
  </si>
  <si>
    <t>12</t>
  </si>
  <si>
    <t>丰南区医院传染病楼征地相关资金</t>
  </si>
  <si>
    <t>增加债券转贷收入安排的支出</t>
  </si>
  <si>
    <t>四、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</si>
</sst>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_);[Red]\(0\)"/>
  </numFmts>
  <fonts count="29" x14ac:knownFonts="1">
    <font>
      <sz val="11"/>
      <name val="宋体"/>
      <charset val="134"/>
    </font>
    <font>
      <sz val="12"/>
      <name val="宋体"/>
      <charset val="134"/>
    </font>
    <font>
      <sz val="12"/>
      <color rgb="FF000000"/>
      <name val="黑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20"/>
      <name val="方正小标宋_GBK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1"/>
      <name val="楷体"/>
      <charset val="134"/>
    </font>
    <font>
      <sz val="12"/>
      <color indexed="8"/>
      <name val="宋体"/>
      <charset val="134"/>
    </font>
    <font>
      <sz val="20"/>
      <color indexed="8"/>
      <name val="方正小标宋_GBK"/>
      <charset val="134"/>
    </font>
    <font>
      <sz val="12"/>
      <color indexed="8"/>
      <name val="方正小标宋_GBK"/>
      <charset val="134"/>
    </font>
    <font>
      <b/>
      <sz val="12"/>
      <color indexed="8"/>
      <name val="宋体"/>
      <charset val="134"/>
    </font>
    <font>
      <sz val="14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color indexed="8"/>
      <name val="楷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20"/>
      <color rgb="FF000000"/>
      <name val="方正小标宋_GBK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alignment vertical="center"/>
    </xf>
    <xf numFmtId="0" fontId="8" fillId="0" borderId="0">
      <alignment vertical="center"/>
    </xf>
  </cellStyleXfs>
  <cellXfs count="153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178" fontId="1" fillId="2" borderId="0" xfId="0" applyNumberFormat="1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4" applyFont="1" applyFill="1" applyAlignment="1" applyProtection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4" applyFont="1" applyFill="1" applyBorder="1" applyAlignment="1" applyProtection="1">
      <alignment horizontal="center" vertical="center" wrapText="1"/>
    </xf>
    <xf numFmtId="178" fontId="4" fillId="2" borderId="1" xfId="4" applyNumberFormat="1" applyFont="1" applyFill="1" applyBorder="1" applyAlignment="1" applyProtection="1">
      <alignment horizontal="center" vertical="center"/>
    </xf>
    <xf numFmtId="0" fontId="5" fillId="2" borderId="1" xfId="4" applyFont="1" applyFill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8" fillId="3" borderId="1" xfId="0" applyNumberFormat="1" applyFont="1" applyFill="1" applyBorder="1" applyAlignment="1">
      <alignment horizontal="right" vertical="center"/>
    </xf>
    <xf numFmtId="0" fontId="5" fillId="2" borderId="1" xfId="4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0" fillId="0" borderId="1" xfId="0" applyNumberFormat="1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178" fontId="10" fillId="3" borderId="1" xfId="0" applyNumberFormat="1" applyFont="1" applyFill="1" applyBorder="1" applyAlignment="1">
      <alignment vertical="center" wrapText="1"/>
    </xf>
    <xf numFmtId="0" fontId="5" fillId="0" borderId="1" xfId="4" applyFont="1" applyFill="1" applyBorder="1" applyAlignment="1" applyProtection="1">
      <alignment vertical="center" wrapText="1"/>
    </xf>
    <xf numFmtId="0" fontId="1" fillId="0" borderId="0" xfId="0" applyFont="1" applyFill="1" applyBorder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4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4" applyFont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" applyFont="1" applyBorder="1" applyAlignment="1" applyProtection="1">
      <alignment horizontal="center" vertical="center" wrapText="1"/>
    </xf>
    <xf numFmtId="178" fontId="4" fillId="0" borderId="1" xfId="4" applyNumberFormat="1" applyFont="1" applyBorder="1" applyAlignment="1" applyProtection="1">
      <alignment horizontal="center" vertical="center"/>
    </xf>
    <xf numFmtId="0" fontId="5" fillId="0" borderId="1" xfId="4" applyFont="1" applyFill="1" applyBorder="1" applyAlignment="1" applyProtection="1">
      <alignment horizontal="center" vertical="center" wrapText="1"/>
    </xf>
    <xf numFmtId="179" fontId="4" fillId="2" borderId="1" xfId="4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8" fontId="6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vertical="center" wrapText="1"/>
    </xf>
    <xf numFmtId="178" fontId="1" fillId="2" borderId="0" xfId="0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0" fillId="0" borderId="1" xfId="2" applyFont="1" applyFill="1" applyBorder="1" applyAlignment="1" applyProtection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178" fontId="24" fillId="4" borderId="1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/>
    </xf>
    <xf numFmtId="0" fontId="24" fillId="4" borderId="1" xfId="0" applyFont="1" applyFill="1" applyBorder="1" applyAlignment="1" applyProtection="1">
      <alignment vertical="center"/>
    </xf>
    <xf numFmtId="3" fontId="24" fillId="0" borderId="1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178" fontId="17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178" fontId="1" fillId="0" borderId="0" xfId="0" applyNumberFormat="1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" fontId="0" fillId="0" borderId="1" xfId="2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0" fillId="0" borderId="1" xfId="1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right" vertical="center"/>
      <protection locked="0"/>
    </xf>
    <xf numFmtId="178" fontId="11" fillId="2" borderId="1" xfId="0" applyNumberFormat="1" applyFont="1" applyFill="1" applyBorder="1" applyAlignment="1">
      <alignment horizontal="right" vertical="center" wrapText="1"/>
    </xf>
    <xf numFmtId="178" fontId="0" fillId="2" borderId="1" xfId="0" applyNumberFormat="1" applyFont="1" applyFill="1" applyBorder="1" applyAlignment="1">
      <alignment horizontal="right" vertical="center" wrapText="1"/>
    </xf>
    <xf numFmtId="1" fontId="0" fillId="0" borderId="1" xfId="2" applyNumberFormat="1" applyFon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>
      <alignment vertical="center"/>
    </xf>
    <xf numFmtId="178" fontId="0" fillId="0" borderId="1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 applyProtection="1">
      <alignment horizontal="right" vertical="center"/>
      <protection locked="0"/>
    </xf>
    <xf numFmtId="178" fontId="0" fillId="2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178" fontId="0" fillId="0" borderId="1" xfId="2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0" fontId="0" fillId="0" borderId="1" xfId="5" applyFont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1" xfId="2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/>
      <protection locked="0"/>
    </xf>
    <xf numFmtId="0" fontId="0" fillId="0" borderId="1" xfId="3" applyFont="1" applyBorder="1" applyAlignment="1" applyProtection="1">
      <alignment horizontal="right" vertical="center"/>
    </xf>
    <xf numFmtId="0" fontId="0" fillId="0" borderId="1" xfId="5" applyFont="1" applyFill="1" applyBorder="1" applyAlignment="1">
      <alignment vertical="center" wrapText="1"/>
    </xf>
    <xf numFmtId="0" fontId="0" fillId="0" borderId="1" xfId="3" applyFont="1" applyBorder="1" applyAlignment="1" applyProtection="1">
      <alignment horizontal="right" vertical="center" wrapText="1"/>
    </xf>
    <xf numFmtId="0" fontId="0" fillId="0" borderId="1" xfId="5" applyFont="1" applyFill="1" applyBorder="1" applyAlignment="1" applyProtection="1">
      <alignment vertical="center"/>
    </xf>
    <xf numFmtId="0" fontId="26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178" fontId="0" fillId="0" borderId="1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4" applyFont="1" applyBorder="1" applyAlignment="1" applyProtection="1">
      <alignment horizontal="center" vertical="center"/>
    </xf>
    <xf numFmtId="178" fontId="3" fillId="0" borderId="0" xfId="4" applyNumberFormat="1" applyFont="1" applyBorder="1" applyAlignment="1" applyProtection="1">
      <alignment horizontal="right" vertical="center"/>
    </xf>
    <xf numFmtId="178" fontId="1" fillId="0" borderId="0" xfId="4" applyNumberFormat="1" applyFont="1" applyBorder="1" applyAlignment="1" applyProtection="1">
      <alignment horizontal="right" vertical="center" wrapText="1"/>
    </xf>
    <xf numFmtId="0" fontId="1" fillId="0" borderId="0" xfId="4" applyFont="1" applyBorder="1" applyAlignment="1" applyProtection="1">
      <alignment horizontal="right" vertical="center" wrapText="1"/>
    </xf>
    <xf numFmtId="0" fontId="5" fillId="0" borderId="1" xfId="4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3" fillId="2" borderId="0" xfId="4" applyFont="1" applyFill="1" applyAlignment="1" applyProtection="1">
      <alignment horizontal="center" vertical="center"/>
    </xf>
    <xf numFmtId="178" fontId="3" fillId="2" borderId="0" xfId="4" applyNumberFormat="1" applyFont="1" applyFill="1" applyAlignment="1" applyProtection="1">
      <alignment horizontal="center" vertical="center"/>
    </xf>
    <xf numFmtId="178" fontId="1" fillId="2" borderId="0" xfId="4" applyNumberFormat="1" applyFont="1" applyFill="1" applyAlignment="1" applyProtection="1">
      <alignment horizontal="right" vertical="center" wrapText="1"/>
    </xf>
    <xf numFmtId="0" fontId="1" fillId="2" borderId="0" xfId="4" applyFont="1" applyFill="1" applyAlignment="1" applyProtection="1">
      <alignment horizontal="right" vertical="center" wrapText="1"/>
    </xf>
    <xf numFmtId="0" fontId="5" fillId="2" borderId="2" xfId="4" applyFont="1" applyFill="1" applyBorder="1" applyAlignment="1" applyProtection="1">
      <alignment horizontal="left" vertical="center" wrapText="1"/>
    </xf>
    <xf numFmtId="0" fontId="5" fillId="2" borderId="3" xfId="4" applyFont="1" applyFill="1" applyBorder="1" applyAlignment="1" applyProtection="1">
      <alignment horizontal="left" vertical="center" wrapText="1"/>
    </xf>
  </cellXfs>
  <cellStyles count="7">
    <cellStyle name="常规" xfId="0" builtinId="0"/>
    <cellStyle name="常规 11" xfId="3"/>
    <cellStyle name="常规 2" xfId="4"/>
    <cellStyle name="常规 3" xfId="6"/>
    <cellStyle name="常规_07功能方案" xfId="1"/>
    <cellStyle name="常规_2008年收入及财力测算" xfId="2"/>
    <cellStyle name="常规_收入表人大第一稿" xfId="5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Light16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Zeros="0" tabSelected="1" zoomScale="120" zoomScaleNormal="120" workbookViewId="0">
      <selection activeCell="J1" sqref="I1:J1048576"/>
    </sheetView>
  </sheetViews>
  <sheetFormatPr defaultColWidth="9" defaultRowHeight="13.5" x14ac:dyDescent="0.15"/>
  <cols>
    <col min="1" max="1" width="46.75" style="123" customWidth="1"/>
    <col min="2" max="2" width="12.125" style="123" customWidth="1"/>
    <col min="3" max="3" width="12.25" style="123" customWidth="1"/>
    <col min="4" max="4" width="14.625" style="123" customWidth="1"/>
    <col min="5" max="8" width="9" style="123"/>
    <col min="11" max="16384" width="9" style="123"/>
  </cols>
  <sheetData>
    <row r="1" spans="1:10" ht="24.95" customHeight="1" x14ac:dyDescent="0.15">
      <c r="A1" s="52" t="s">
        <v>0</v>
      </c>
      <c r="B1" s="106"/>
      <c r="C1" s="106"/>
      <c r="D1" s="106"/>
    </row>
    <row r="2" spans="1:10" s="121" customFormat="1" ht="25.9" customHeight="1" x14ac:dyDescent="0.15">
      <c r="A2" s="128" t="s">
        <v>1</v>
      </c>
      <c r="B2" s="128"/>
      <c r="C2" s="128"/>
      <c r="D2" s="128"/>
      <c r="I2"/>
      <c r="J2"/>
    </row>
    <row r="3" spans="1:10" ht="24.95" customHeight="1" x14ac:dyDescent="0.15">
      <c r="A3" s="55"/>
      <c r="B3" s="55"/>
      <c r="C3" s="55"/>
      <c r="D3" s="56" t="s">
        <v>2</v>
      </c>
    </row>
    <row r="4" spans="1:10" ht="27.2" customHeight="1" x14ac:dyDescent="0.15">
      <c r="A4" s="57" t="s">
        <v>3</v>
      </c>
      <c r="B4" s="57" t="s">
        <v>4</v>
      </c>
      <c r="C4" s="57" t="s">
        <v>5</v>
      </c>
      <c r="D4" s="57" t="s">
        <v>6</v>
      </c>
    </row>
    <row r="5" spans="1:10" ht="27.2" customHeight="1" x14ac:dyDescent="0.15">
      <c r="A5" s="124" t="s">
        <v>7</v>
      </c>
      <c r="B5" s="125">
        <f>SUM(B6,B7,B8,B9,B12,B14,B10,B13)</f>
        <v>735642</v>
      </c>
      <c r="C5" s="125">
        <f>SUM(C6:C14)</f>
        <v>57817</v>
      </c>
      <c r="D5" s="125">
        <f>SUM(D6:D14)</f>
        <v>793459</v>
      </c>
    </row>
    <row r="6" spans="1:10" ht="27.2" customHeight="1" x14ac:dyDescent="0.15">
      <c r="A6" s="100" t="s">
        <v>8</v>
      </c>
      <c r="B6" s="126">
        <v>527300</v>
      </c>
      <c r="C6" s="126">
        <f t="shared" ref="C6:C15" si="0">D6-B6</f>
        <v>-53643</v>
      </c>
      <c r="D6" s="127">
        <v>473657</v>
      </c>
    </row>
    <row r="7" spans="1:10" ht="27.2" customHeight="1" x14ac:dyDescent="0.15">
      <c r="A7" s="100" t="s">
        <v>9</v>
      </c>
      <c r="B7" s="126">
        <v>28719</v>
      </c>
      <c r="C7" s="126">
        <f t="shared" si="0"/>
        <v>0</v>
      </c>
      <c r="D7" s="97">
        <v>28719</v>
      </c>
    </row>
    <row r="8" spans="1:10" ht="27.2" customHeight="1" x14ac:dyDescent="0.15">
      <c r="A8" s="100" t="s">
        <v>10</v>
      </c>
      <c r="B8" s="97">
        <f>72231-28719</f>
        <v>43512</v>
      </c>
      <c r="C8" s="126"/>
      <c r="D8" s="97">
        <f>72231-28719</f>
        <v>43512</v>
      </c>
    </row>
    <row r="9" spans="1:10" ht="27.2" customHeight="1" x14ac:dyDescent="0.15">
      <c r="A9" s="100" t="s">
        <v>11</v>
      </c>
      <c r="B9" s="97">
        <v>94673</v>
      </c>
      <c r="C9" s="126">
        <f t="shared" si="0"/>
        <v>54710</v>
      </c>
      <c r="D9" s="127">
        <v>149383</v>
      </c>
    </row>
    <row r="10" spans="1:10" s="122" customFormat="1" ht="27.2" customHeight="1" x14ac:dyDescent="0.15">
      <c r="A10" s="103" t="s">
        <v>12</v>
      </c>
      <c r="B10" s="97">
        <v>10790</v>
      </c>
      <c r="C10" s="126">
        <f t="shared" si="0"/>
        <v>0</v>
      </c>
      <c r="D10" s="126">
        <v>10790</v>
      </c>
      <c r="I10"/>
      <c r="J10"/>
    </row>
    <row r="11" spans="1:10" s="122" customFormat="1" ht="27.2" customHeight="1" x14ac:dyDescent="0.15">
      <c r="A11" s="103" t="s">
        <v>13</v>
      </c>
      <c r="B11" s="97"/>
      <c r="C11" s="126">
        <f t="shared" si="0"/>
        <v>4759</v>
      </c>
      <c r="D11" s="126">
        <v>4759</v>
      </c>
      <c r="I11"/>
      <c r="J11"/>
    </row>
    <row r="12" spans="1:10" ht="27.2" customHeight="1" x14ac:dyDescent="0.15">
      <c r="A12" s="100" t="s">
        <v>14</v>
      </c>
      <c r="B12" s="97">
        <v>30648</v>
      </c>
      <c r="C12" s="126">
        <f t="shared" si="0"/>
        <v>36</v>
      </c>
      <c r="D12" s="126">
        <v>30684</v>
      </c>
    </row>
    <row r="13" spans="1:10" s="122" customFormat="1" ht="27.2" customHeight="1" x14ac:dyDescent="0.15">
      <c r="A13" s="103" t="s">
        <v>15</v>
      </c>
      <c r="B13" s="97"/>
      <c r="C13" s="126">
        <f t="shared" si="0"/>
        <v>42955</v>
      </c>
      <c r="D13" s="127">
        <v>42955</v>
      </c>
      <c r="I13"/>
      <c r="J13"/>
    </row>
    <row r="14" spans="1:10" ht="27.2" customHeight="1" x14ac:dyDescent="0.15">
      <c r="A14" s="100" t="s">
        <v>16</v>
      </c>
      <c r="B14" s="97"/>
      <c r="C14" s="126">
        <f t="shared" si="0"/>
        <v>9000</v>
      </c>
      <c r="D14" s="126">
        <v>9000</v>
      </c>
    </row>
    <row r="15" spans="1:10" ht="27.2" customHeight="1" x14ac:dyDescent="0.15">
      <c r="A15" s="100" t="s">
        <v>17</v>
      </c>
      <c r="B15" s="97"/>
      <c r="C15" s="126">
        <f t="shared" si="0"/>
        <v>9000</v>
      </c>
      <c r="D15" s="126">
        <v>9000</v>
      </c>
    </row>
    <row r="16" spans="1:10" ht="27.2" customHeight="1" x14ac:dyDescent="0.15">
      <c r="A16" s="124" t="s">
        <v>18</v>
      </c>
      <c r="B16" s="125">
        <f>SUM(B17,B18,B19,B20,B23,B22)</f>
        <v>735642</v>
      </c>
      <c r="C16" s="125">
        <f>SUM(C17:C23)</f>
        <v>57817</v>
      </c>
      <c r="D16" s="125">
        <f>SUM(D17:D23)</f>
        <v>793459</v>
      </c>
    </row>
    <row r="17" spans="1:6" ht="27.2" customHeight="1" x14ac:dyDescent="0.15">
      <c r="A17" s="100" t="s">
        <v>19</v>
      </c>
      <c r="B17" s="97">
        <v>512007</v>
      </c>
      <c r="C17" s="97">
        <f t="shared" ref="C17:C21" si="1">D17-B17</f>
        <v>14443</v>
      </c>
      <c r="D17" s="97">
        <v>526450</v>
      </c>
      <c r="E17" s="123">
        <v>549024</v>
      </c>
    </row>
    <row r="18" spans="1:6" ht="27.2" customHeight="1" x14ac:dyDescent="0.15">
      <c r="A18" s="100" t="s">
        <v>20</v>
      </c>
      <c r="B18" s="97">
        <v>94673</v>
      </c>
      <c r="C18" s="97">
        <f t="shared" si="1"/>
        <v>54710</v>
      </c>
      <c r="D18" s="127">
        <v>149383</v>
      </c>
      <c r="F18" s="123">
        <f>D17+D18+D19</f>
        <v>706517</v>
      </c>
    </row>
    <row r="19" spans="1:6" ht="27.2" customHeight="1" x14ac:dyDescent="0.15">
      <c r="A19" s="100" t="s">
        <v>21</v>
      </c>
      <c r="B19" s="97">
        <v>30648</v>
      </c>
      <c r="C19" s="97">
        <f t="shared" si="1"/>
        <v>36</v>
      </c>
      <c r="D19" s="126">
        <v>30684</v>
      </c>
    </row>
    <row r="20" spans="1:6" ht="27.2" customHeight="1" x14ac:dyDescent="0.15">
      <c r="A20" s="100" t="s">
        <v>22</v>
      </c>
      <c r="B20" s="97">
        <v>97814</v>
      </c>
      <c r="C20" s="97">
        <f t="shared" si="1"/>
        <v>-25131</v>
      </c>
      <c r="D20" s="97">
        <v>72683</v>
      </c>
    </row>
    <row r="21" spans="1:6" ht="27.2" customHeight="1" x14ac:dyDescent="0.15">
      <c r="A21" s="100" t="s">
        <v>23</v>
      </c>
      <c r="B21" s="97"/>
      <c r="C21" s="97">
        <f t="shared" si="1"/>
        <v>4759</v>
      </c>
      <c r="D21" s="97">
        <v>4759</v>
      </c>
    </row>
    <row r="22" spans="1:6" ht="27.2" customHeight="1" x14ac:dyDescent="0.15">
      <c r="A22" s="100" t="s">
        <v>24</v>
      </c>
      <c r="B22" s="97">
        <v>500</v>
      </c>
      <c r="C22" s="97"/>
      <c r="D22" s="97">
        <v>500</v>
      </c>
    </row>
    <row r="23" spans="1:6" ht="27.2" customHeight="1" x14ac:dyDescent="0.15">
      <c r="A23" s="100" t="s">
        <v>25</v>
      </c>
      <c r="B23" s="97"/>
      <c r="C23" s="97">
        <f>D23-B23</f>
        <v>9000</v>
      </c>
      <c r="D23" s="126">
        <v>9000</v>
      </c>
    </row>
    <row r="24" spans="1:6" ht="27.2" customHeight="1" x14ac:dyDescent="0.15">
      <c r="A24" s="100" t="s">
        <v>26</v>
      </c>
      <c r="B24" s="97"/>
      <c r="C24" s="126">
        <v>9000</v>
      </c>
      <c r="D24" s="126">
        <v>9000</v>
      </c>
    </row>
  </sheetData>
  <mergeCells count="1">
    <mergeCell ref="A2:D2"/>
  </mergeCells>
  <phoneticPr fontId="28" type="noConversion"/>
  <pageMargins left="0.69991251615088801" right="0.69991251615088801" top="0.74990626395217996" bottom="0.74990626395217996" header="0.299962510274151" footer="0.29996251027415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D28"/>
  <sheetViews>
    <sheetView showZeros="0" topLeftCell="A14" zoomScale="120" zoomScaleNormal="120" workbookViewId="0">
      <selection activeCell="J11" sqref="J11"/>
    </sheetView>
  </sheetViews>
  <sheetFormatPr defaultColWidth="19" defaultRowHeight="14.25" x14ac:dyDescent="0.15"/>
  <cols>
    <col min="1" max="1" width="36" style="30" customWidth="1"/>
    <col min="2" max="3" width="13.75" style="30" customWidth="1"/>
    <col min="4" max="4" width="16.5" style="30" customWidth="1"/>
    <col min="5" max="16359" width="19.625" style="30"/>
    <col min="16360" max="16384" width="19" style="30"/>
  </cols>
  <sheetData>
    <row r="1" spans="1:4" ht="24.95" customHeight="1" x14ac:dyDescent="0.15">
      <c r="A1" s="52" t="s">
        <v>27</v>
      </c>
    </row>
    <row r="2" spans="1:4" s="53" customFormat="1" ht="24.95" customHeight="1" x14ac:dyDescent="0.15">
      <c r="A2" s="128" t="s">
        <v>28</v>
      </c>
      <c r="B2" s="128"/>
      <c r="C2" s="128"/>
      <c r="D2" s="128"/>
    </row>
    <row r="3" spans="1:4" ht="19.899999999999999" customHeight="1" x14ac:dyDescent="0.15">
      <c r="A3" s="55"/>
      <c r="B3" s="55"/>
      <c r="C3" s="55"/>
      <c r="D3" s="56" t="s">
        <v>2</v>
      </c>
    </row>
    <row r="4" spans="1:4" s="79" customFormat="1" ht="26.85" customHeight="1" x14ac:dyDescent="0.15">
      <c r="A4" s="57" t="s">
        <v>3</v>
      </c>
      <c r="B4" s="57" t="s">
        <v>4</v>
      </c>
      <c r="C4" s="57" t="s">
        <v>5</v>
      </c>
      <c r="D4" s="57" t="s">
        <v>6</v>
      </c>
    </row>
    <row r="5" spans="1:4" s="79" customFormat="1" ht="26.85" customHeight="1" x14ac:dyDescent="0.15">
      <c r="A5" s="60" t="s">
        <v>29</v>
      </c>
      <c r="B5" s="104">
        <f>SUM(B6:B18)</f>
        <v>360000</v>
      </c>
      <c r="C5" s="104">
        <f>SUM(C6:C19)</f>
        <v>-75991</v>
      </c>
      <c r="D5" s="104">
        <f>SUM(D6:D19)</f>
        <v>284009</v>
      </c>
    </row>
    <row r="6" spans="1:4" s="79" customFormat="1" ht="26.85" customHeight="1" x14ac:dyDescent="0.15">
      <c r="A6" s="84" t="s">
        <v>30</v>
      </c>
      <c r="B6" s="113">
        <v>162000</v>
      </c>
      <c r="C6" s="92">
        <f>D6-B6</f>
        <v>-64343</v>
      </c>
      <c r="D6" s="114">
        <v>97657</v>
      </c>
    </row>
    <row r="7" spans="1:4" s="79" customFormat="1" ht="26.85" customHeight="1" x14ac:dyDescent="0.15">
      <c r="A7" s="84" t="s">
        <v>31</v>
      </c>
      <c r="B7" s="115">
        <v>20000</v>
      </c>
      <c r="C7" s="92">
        <f t="shared" ref="C7:C19" si="0">D7-B7</f>
        <v>-10868</v>
      </c>
      <c r="D7" s="114">
        <v>9132</v>
      </c>
    </row>
    <row r="8" spans="1:4" s="79" customFormat="1" ht="26.85" customHeight="1" x14ac:dyDescent="0.15">
      <c r="A8" s="84" t="s">
        <v>32</v>
      </c>
      <c r="B8" s="113">
        <v>10000</v>
      </c>
      <c r="C8" s="92">
        <f t="shared" si="0"/>
        <v>-1862</v>
      </c>
      <c r="D8" s="114">
        <v>8138</v>
      </c>
    </row>
    <row r="9" spans="1:4" s="79" customFormat="1" ht="26.85" customHeight="1" x14ac:dyDescent="0.15">
      <c r="A9" s="84" t="s">
        <v>33</v>
      </c>
      <c r="B9" s="113">
        <v>12500</v>
      </c>
      <c r="C9" s="92">
        <f t="shared" si="0"/>
        <v>-1356</v>
      </c>
      <c r="D9" s="114">
        <v>11144</v>
      </c>
    </row>
    <row r="10" spans="1:4" s="79" customFormat="1" ht="26.85" customHeight="1" x14ac:dyDescent="0.15">
      <c r="A10" s="84" t="s">
        <v>34</v>
      </c>
      <c r="B10" s="113">
        <v>32000</v>
      </c>
      <c r="C10" s="92">
        <f t="shared" si="0"/>
        <v>-18785</v>
      </c>
      <c r="D10" s="114">
        <v>13215</v>
      </c>
    </row>
    <row r="11" spans="1:4" s="79" customFormat="1" ht="26.85" customHeight="1" x14ac:dyDescent="0.15">
      <c r="A11" s="84" t="s">
        <v>35</v>
      </c>
      <c r="B11" s="113">
        <v>15000</v>
      </c>
      <c r="C11" s="92">
        <f t="shared" si="0"/>
        <v>9376</v>
      </c>
      <c r="D11" s="114">
        <v>24376</v>
      </c>
    </row>
    <row r="12" spans="1:4" s="79" customFormat="1" ht="26.85" customHeight="1" x14ac:dyDescent="0.15">
      <c r="A12" s="84" t="s">
        <v>36</v>
      </c>
      <c r="B12" s="113">
        <v>16000</v>
      </c>
      <c r="C12" s="92">
        <f t="shared" si="0"/>
        <v>3295</v>
      </c>
      <c r="D12" s="114">
        <v>19295</v>
      </c>
    </row>
    <row r="13" spans="1:4" s="79" customFormat="1" ht="26.85" customHeight="1" x14ac:dyDescent="0.15">
      <c r="A13" s="84" t="s">
        <v>37</v>
      </c>
      <c r="B13" s="113">
        <v>41000</v>
      </c>
      <c r="C13" s="92">
        <f t="shared" si="0"/>
        <v>7127</v>
      </c>
      <c r="D13" s="114">
        <v>48127</v>
      </c>
    </row>
    <row r="14" spans="1:4" s="79" customFormat="1" ht="26.85" customHeight="1" x14ac:dyDescent="0.15">
      <c r="A14" s="84" t="s">
        <v>38</v>
      </c>
      <c r="B14" s="113">
        <v>15000</v>
      </c>
      <c r="C14" s="92">
        <f t="shared" si="0"/>
        <v>-9246</v>
      </c>
      <c r="D14" s="114">
        <v>5754</v>
      </c>
    </row>
    <row r="15" spans="1:4" s="79" customFormat="1" ht="26.85" customHeight="1" x14ac:dyDescent="0.15">
      <c r="A15" s="84" t="s">
        <v>39</v>
      </c>
      <c r="B15" s="113">
        <v>5500</v>
      </c>
      <c r="C15" s="92">
        <f t="shared" si="0"/>
        <v>740</v>
      </c>
      <c r="D15" s="114">
        <v>6240</v>
      </c>
    </row>
    <row r="16" spans="1:4" s="79" customFormat="1" ht="26.85" customHeight="1" x14ac:dyDescent="0.15">
      <c r="A16" s="84" t="s">
        <v>40</v>
      </c>
      <c r="B16" s="113">
        <v>10000</v>
      </c>
      <c r="C16" s="92">
        <f t="shared" si="0"/>
        <v>-451</v>
      </c>
      <c r="D16" s="116">
        <v>9549</v>
      </c>
    </row>
    <row r="17" spans="1:4" s="79" customFormat="1" ht="26.85" customHeight="1" x14ac:dyDescent="0.15">
      <c r="A17" s="84" t="s">
        <v>41</v>
      </c>
      <c r="B17" s="113">
        <v>19000</v>
      </c>
      <c r="C17" s="92">
        <f t="shared" si="0"/>
        <v>2191</v>
      </c>
      <c r="D17" s="114">
        <v>21191</v>
      </c>
    </row>
    <row r="18" spans="1:4" s="79" customFormat="1" ht="26.85" customHeight="1" x14ac:dyDescent="0.15">
      <c r="A18" s="84" t="s">
        <v>42</v>
      </c>
      <c r="B18" s="113">
        <v>2000</v>
      </c>
      <c r="C18" s="92">
        <f t="shared" si="0"/>
        <v>8191</v>
      </c>
      <c r="D18" s="114">
        <v>10191</v>
      </c>
    </row>
    <row r="19" spans="1:4" s="79" customFormat="1" ht="26.85" customHeight="1" x14ac:dyDescent="0.15">
      <c r="A19" s="84" t="s">
        <v>43</v>
      </c>
      <c r="B19" s="117"/>
      <c r="C19" s="104">
        <f t="shared" si="0"/>
        <v>0</v>
      </c>
      <c r="D19" s="104"/>
    </row>
    <row r="20" spans="1:4" s="79" customFormat="1" ht="26.85" customHeight="1" x14ac:dyDescent="0.15">
      <c r="A20" s="60" t="s">
        <v>44</v>
      </c>
      <c r="B20" s="104">
        <f>SUM(B21:B27)</f>
        <v>167300</v>
      </c>
      <c r="C20" s="104">
        <f>SUM(C21:C27)</f>
        <v>22348</v>
      </c>
      <c r="D20" s="104">
        <f>SUM(D21:D27)</f>
        <v>189648</v>
      </c>
    </row>
    <row r="21" spans="1:4" ht="26.85" customHeight="1" x14ac:dyDescent="0.15">
      <c r="A21" s="100" t="s">
        <v>45</v>
      </c>
      <c r="B21" s="113">
        <v>14070</v>
      </c>
      <c r="C21" s="92">
        <f t="shared" ref="C21:C27" si="1">D21-B21</f>
        <v>15897</v>
      </c>
      <c r="D21" s="114">
        <v>29967</v>
      </c>
    </row>
    <row r="22" spans="1:4" ht="26.85" customHeight="1" x14ac:dyDescent="0.15">
      <c r="A22" s="100" t="s">
        <v>46</v>
      </c>
      <c r="B22" s="118">
        <v>3892</v>
      </c>
      <c r="C22" s="92">
        <f t="shared" si="1"/>
        <v>6852</v>
      </c>
      <c r="D22" s="114">
        <v>10744</v>
      </c>
    </row>
    <row r="23" spans="1:4" ht="26.85" customHeight="1" x14ac:dyDescent="0.15">
      <c r="A23" s="100" t="s">
        <v>47</v>
      </c>
      <c r="B23" s="118">
        <v>2663</v>
      </c>
      <c r="C23" s="92">
        <f t="shared" si="1"/>
        <v>5030</v>
      </c>
      <c r="D23" s="114">
        <v>7693</v>
      </c>
    </row>
    <row r="24" spans="1:4" ht="26.85" customHeight="1" x14ac:dyDescent="0.15">
      <c r="A24" s="84" t="s">
        <v>48</v>
      </c>
      <c r="B24" s="119"/>
      <c r="C24" s="92">
        <f t="shared" si="1"/>
        <v>23546</v>
      </c>
      <c r="D24" s="114">
        <v>23546</v>
      </c>
    </row>
    <row r="25" spans="1:4" ht="26.85" customHeight="1" x14ac:dyDescent="0.15">
      <c r="A25" s="103" t="s">
        <v>49</v>
      </c>
      <c r="B25" s="118">
        <v>60</v>
      </c>
      <c r="C25" s="92">
        <f t="shared" si="1"/>
        <v>-8</v>
      </c>
      <c r="D25" s="114">
        <v>52</v>
      </c>
    </row>
    <row r="26" spans="1:4" ht="26.85" customHeight="1" x14ac:dyDescent="0.15">
      <c r="A26" s="103" t="s">
        <v>50</v>
      </c>
      <c r="B26" s="118">
        <f>1643+147672-2700</f>
        <v>146615</v>
      </c>
      <c r="C26" s="92">
        <f t="shared" si="1"/>
        <v>-34512</v>
      </c>
      <c r="D26" s="114">
        <v>112103</v>
      </c>
    </row>
    <row r="27" spans="1:4" ht="26.85" customHeight="1" x14ac:dyDescent="0.15">
      <c r="A27" s="103" t="s">
        <v>51</v>
      </c>
      <c r="B27" s="118"/>
      <c r="C27" s="92">
        <f t="shared" si="1"/>
        <v>5543</v>
      </c>
      <c r="D27" s="120">
        <v>5543</v>
      </c>
    </row>
    <row r="28" spans="1:4" ht="26.85" customHeight="1" x14ac:dyDescent="0.15">
      <c r="A28" s="57" t="s">
        <v>52</v>
      </c>
      <c r="B28" s="104">
        <f>B20+B5</f>
        <v>527300</v>
      </c>
      <c r="C28" s="104">
        <f>C20+C5</f>
        <v>-53643</v>
      </c>
      <c r="D28" s="104">
        <f>D20+D5</f>
        <v>473657</v>
      </c>
    </row>
  </sheetData>
  <mergeCells count="1">
    <mergeCell ref="A2:D2"/>
  </mergeCells>
  <phoneticPr fontId="28" type="noConversion"/>
  <printOptions horizontalCentered="1"/>
  <pageMargins left="0.70060688679612504" right="0.70060688679612504" top="0.75129495830986404" bottom="0.75129495830986404" header="0.29857379245007099" footer="0.29857379245007099"/>
  <pageSetup paperSize="9" scale="9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8"/>
  <sheetViews>
    <sheetView showZeros="0" zoomScale="110" zoomScaleNormal="110" workbookViewId="0">
      <pane xSplit="7" topLeftCell="H1" activePane="topRight" state="frozen"/>
      <selection pane="topRight" activeCell="O35" sqref="O35"/>
    </sheetView>
  </sheetViews>
  <sheetFormatPr defaultColWidth="9" defaultRowHeight="14.25" x14ac:dyDescent="0.15"/>
  <cols>
    <col min="1" max="1" width="30.125" style="30" customWidth="1"/>
    <col min="2" max="2" width="14.875" style="30" customWidth="1"/>
    <col min="3" max="3" width="13" style="30" customWidth="1"/>
    <col min="4" max="5" width="14.375" style="30" customWidth="1"/>
    <col min="6" max="6" width="11.375" style="30" customWidth="1"/>
    <col min="7" max="7" width="12.625" style="30" customWidth="1"/>
    <col min="8" max="16384" width="9" style="30"/>
  </cols>
  <sheetData>
    <row r="1" spans="1:7" ht="24.95" customHeight="1" x14ac:dyDescent="0.15">
      <c r="A1" s="52" t="s">
        <v>53</v>
      </c>
      <c r="B1" s="52"/>
      <c r="C1" s="52"/>
      <c r="D1" s="52"/>
      <c r="E1" s="52"/>
    </row>
    <row r="2" spans="1:7" s="53" customFormat="1" ht="24.95" customHeight="1" x14ac:dyDescent="0.15">
      <c r="A2" s="129" t="s">
        <v>54</v>
      </c>
      <c r="B2" s="129"/>
      <c r="C2" s="129"/>
      <c r="D2" s="129"/>
      <c r="E2" s="129"/>
      <c r="F2" s="129"/>
      <c r="G2" s="129"/>
    </row>
    <row r="3" spans="1:7" ht="18.95" customHeight="1" x14ac:dyDescent="0.15">
      <c r="G3" s="106" t="s">
        <v>2</v>
      </c>
    </row>
    <row r="4" spans="1:7" s="79" customFormat="1" ht="26.1" customHeight="1" x14ac:dyDescent="0.15">
      <c r="A4" s="134" t="s">
        <v>55</v>
      </c>
      <c r="B4" s="130" t="s">
        <v>4</v>
      </c>
      <c r="C4" s="130"/>
      <c r="D4" s="131" t="s">
        <v>5</v>
      </c>
      <c r="E4" s="132"/>
      <c r="F4" s="133" t="s">
        <v>6</v>
      </c>
      <c r="G4" s="133"/>
    </row>
    <row r="5" spans="1:7" s="80" customFormat="1" ht="33.950000000000003" customHeight="1" x14ac:dyDescent="0.15">
      <c r="A5" s="135"/>
      <c r="B5" s="107" t="s">
        <v>56</v>
      </c>
      <c r="C5" s="108" t="s">
        <v>57</v>
      </c>
      <c r="D5" s="36" t="s">
        <v>56</v>
      </c>
      <c r="E5" s="109" t="s">
        <v>57</v>
      </c>
      <c r="F5" s="36" t="s">
        <v>56</v>
      </c>
      <c r="G5" s="109" t="s">
        <v>57</v>
      </c>
    </row>
    <row r="6" spans="1:7" ht="26.85" customHeight="1" x14ac:dyDescent="0.15">
      <c r="A6" s="103" t="s">
        <v>58</v>
      </c>
      <c r="B6" s="110">
        <v>78115</v>
      </c>
      <c r="C6" s="94">
        <v>77190</v>
      </c>
      <c r="D6" s="94">
        <f>F6-B6</f>
        <v>-20337</v>
      </c>
      <c r="E6" s="94">
        <f>G6-C6</f>
        <v>-20916</v>
      </c>
      <c r="F6" s="111">
        <v>57778</v>
      </c>
      <c r="G6" s="111">
        <v>56274</v>
      </c>
    </row>
    <row r="7" spans="1:7" ht="26.85" customHeight="1" x14ac:dyDescent="0.15">
      <c r="A7" s="103" t="s">
        <v>59</v>
      </c>
      <c r="B7" s="110"/>
      <c r="C7" s="94"/>
      <c r="D7" s="94">
        <f t="shared" ref="D7:D29" si="0">F7-B7</f>
        <v>0</v>
      </c>
      <c r="E7" s="94">
        <f t="shared" ref="E7:E29" si="1">G7-C7</f>
        <v>0</v>
      </c>
      <c r="F7" s="111"/>
      <c r="G7" s="111"/>
    </row>
    <row r="8" spans="1:7" ht="26.85" customHeight="1" x14ac:dyDescent="0.15">
      <c r="A8" s="103" t="s">
        <v>60</v>
      </c>
      <c r="B8" s="110"/>
      <c r="C8" s="94"/>
      <c r="D8" s="94">
        <f t="shared" si="0"/>
        <v>200</v>
      </c>
      <c r="E8" s="94">
        <f t="shared" si="1"/>
        <v>0</v>
      </c>
      <c r="F8" s="111">
        <v>200</v>
      </c>
      <c r="G8" s="111">
        <v>0</v>
      </c>
    </row>
    <row r="9" spans="1:7" ht="26.85" customHeight="1" x14ac:dyDescent="0.15">
      <c r="A9" s="103" t="s">
        <v>61</v>
      </c>
      <c r="B9" s="110">
        <v>20001</v>
      </c>
      <c r="C9" s="94">
        <v>19996</v>
      </c>
      <c r="D9" s="94">
        <f t="shared" si="0"/>
        <v>3572</v>
      </c>
      <c r="E9" s="94">
        <f t="shared" si="1"/>
        <v>2473</v>
      </c>
      <c r="F9" s="111">
        <v>23573</v>
      </c>
      <c r="G9" s="111">
        <v>22469</v>
      </c>
    </row>
    <row r="10" spans="1:7" ht="26.85" customHeight="1" x14ac:dyDescent="0.15">
      <c r="A10" s="103" t="s">
        <v>62</v>
      </c>
      <c r="B10" s="110">
        <v>163860</v>
      </c>
      <c r="C10" s="94">
        <v>153159</v>
      </c>
      <c r="D10" s="94">
        <f t="shared" si="0"/>
        <v>4689</v>
      </c>
      <c r="E10" s="94">
        <f t="shared" si="1"/>
        <v>-910</v>
      </c>
      <c r="F10" s="111">
        <v>168549</v>
      </c>
      <c r="G10" s="111">
        <v>152249</v>
      </c>
    </row>
    <row r="11" spans="1:7" ht="26.85" customHeight="1" x14ac:dyDescent="0.15">
      <c r="A11" s="103" t="s">
        <v>63</v>
      </c>
      <c r="B11" s="110">
        <v>1409</v>
      </c>
      <c r="C11" s="94">
        <v>1294</v>
      </c>
      <c r="D11" s="94">
        <f t="shared" si="0"/>
        <v>579</v>
      </c>
      <c r="E11" s="94">
        <f t="shared" si="1"/>
        <v>117</v>
      </c>
      <c r="F11" s="111">
        <v>1988</v>
      </c>
      <c r="G11" s="111">
        <v>1411</v>
      </c>
    </row>
    <row r="12" spans="1:7" ht="26.85" customHeight="1" x14ac:dyDescent="0.15">
      <c r="A12" s="103" t="s">
        <v>64</v>
      </c>
      <c r="B12" s="110">
        <v>5981</v>
      </c>
      <c r="C12" s="94">
        <v>5496</v>
      </c>
      <c r="D12" s="94">
        <f t="shared" si="0"/>
        <v>153</v>
      </c>
      <c r="E12" s="94">
        <f t="shared" si="1"/>
        <v>31</v>
      </c>
      <c r="F12" s="111">
        <v>6134</v>
      </c>
      <c r="G12" s="111">
        <v>5527</v>
      </c>
    </row>
    <row r="13" spans="1:7" ht="26.85" customHeight="1" x14ac:dyDescent="0.15">
      <c r="A13" s="103" t="s">
        <v>65</v>
      </c>
      <c r="B13" s="110">
        <v>97118</v>
      </c>
      <c r="C13" s="94">
        <v>63740</v>
      </c>
      <c r="D13" s="94">
        <f t="shared" si="0"/>
        <v>8906</v>
      </c>
      <c r="E13" s="94">
        <f t="shared" si="1"/>
        <v>-758</v>
      </c>
      <c r="F13" s="111">
        <v>106024</v>
      </c>
      <c r="G13" s="111">
        <v>62982</v>
      </c>
    </row>
    <row r="14" spans="1:7" ht="26.85" customHeight="1" x14ac:dyDescent="0.15">
      <c r="A14" s="103" t="s">
        <v>66</v>
      </c>
      <c r="B14" s="110">
        <v>45668</v>
      </c>
      <c r="C14" s="94">
        <v>39384</v>
      </c>
      <c r="D14" s="94">
        <f t="shared" si="0"/>
        <v>2097</v>
      </c>
      <c r="E14" s="94">
        <f t="shared" si="1"/>
        <v>-310</v>
      </c>
      <c r="F14" s="111">
        <v>47765</v>
      </c>
      <c r="G14" s="111">
        <v>39074</v>
      </c>
    </row>
    <row r="15" spans="1:7" ht="26.85" customHeight="1" x14ac:dyDescent="0.15">
      <c r="A15" s="103" t="s">
        <v>67</v>
      </c>
      <c r="B15" s="110">
        <v>8336</v>
      </c>
      <c r="C15" s="94">
        <v>2392</v>
      </c>
      <c r="D15" s="94">
        <f t="shared" si="0"/>
        <v>9284</v>
      </c>
      <c r="E15" s="94">
        <f t="shared" si="1"/>
        <v>1120</v>
      </c>
      <c r="F15" s="111">
        <v>17620</v>
      </c>
      <c r="G15" s="111">
        <v>3512</v>
      </c>
    </row>
    <row r="16" spans="1:7" ht="26.85" customHeight="1" x14ac:dyDescent="0.15">
      <c r="A16" s="103" t="s">
        <v>68</v>
      </c>
      <c r="B16" s="110">
        <v>53189</v>
      </c>
      <c r="C16" s="94">
        <v>52833</v>
      </c>
      <c r="D16" s="94">
        <f t="shared" si="0"/>
        <v>33317</v>
      </c>
      <c r="E16" s="94">
        <f t="shared" si="1"/>
        <v>24412</v>
      </c>
      <c r="F16" s="111">
        <v>86506</v>
      </c>
      <c r="G16" s="111">
        <v>77245</v>
      </c>
    </row>
    <row r="17" spans="1:7" ht="26.85" customHeight="1" x14ac:dyDescent="0.15">
      <c r="A17" s="103" t="s">
        <v>69</v>
      </c>
      <c r="B17" s="110">
        <v>98250</v>
      </c>
      <c r="C17" s="94">
        <v>42304</v>
      </c>
      <c r="D17" s="94">
        <f t="shared" si="0"/>
        <v>21292</v>
      </c>
      <c r="E17" s="94">
        <f t="shared" si="1"/>
        <v>8719</v>
      </c>
      <c r="F17" s="111">
        <v>119542</v>
      </c>
      <c r="G17" s="111">
        <v>51023</v>
      </c>
    </row>
    <row r="18" spans="1:7" ht="26.85" customHeight="1" x14ac:dyDescent="0.15">
      <c r="A18" s="103" t="s">
        <v>70</v>
      </c>
      <c r="B18" s="110">
        <v>9413</v>
      </c>
      <c r="C18" s="94">
        <v>5541</v>
      </c>
      <c r="D18" s="94">
        <f t="shared" si="0"/>
        <v>10155</v>
      </c>
      <c r="E18" s="94">
        <f t="shared" si="1"/>
        <v>5882</v>
      </c>
      <c r="F18" s="111">
        <v>19568</v>
      </c>
      <c r="G18" s="111">
        <v>11423</v>
      </c>
    </row>
    <row r="19" spans="1:7" ht="26.85" customHeight="1" x14ac:dyDescent="0.15">
      <c r="A19" s="103" t="s">
        <v>71</v>
      </c>
      <c r="B19" s="110">
        <v>988</v>
      </c>
      <c r="C19" s="94">
        <v>0</v>
      </c>
      <c r="D19" s="94">
        <f t="shared" si="0"/>
        <v>1672</v>
      </c>
      <c r="E19" s="94">
        <f t="shared" si="1"/>
        <v>1075</v>
      </c>
      <c r="F19" s="111">
        <v>2660</v>
      </c>
      <c r="G19" s="111">
        <v>1075</v>
      </c>
    </row>
    <row r="20" spans="1:7" ht="26.85" customHeight="1" x14ac:dyDescent="0.15">
      <c r="A20" s="103" t="s">
        <v>72</v>
      </c>
      <c r="B20" s="110">
        <v>2509</v>
      </c>
      <c r="C20" s="94">
        <v>1308</v>
      </c>
      <c r="D20" s="94">
        <f t="shared" si="0"/>
        <v>1289</v>
      </c>
      <c r="E20" s="94">
        <f t="shared" si="1"/>
        <v>203</v>
      </c>
      <c r="F20" s="111">
        <f>3686+112</f>
        <v>3798</v>
      </c>
      <c r="G20" s="111">
        <v>1511</v>
      </c>
    </row>
    <row r="21" spans="1:7" ht="26.85" customHeight="1" x14ac:dyDescent="0.15">
      <c r="A21" s="103" t="s">
        <v>73</v>
      </c>
      <c r="B21" s="110">
        <v>0</v>
      </c>
      <c r="C21" s="94">
        <v>0</v>
      </c>
      <c r="D21" s="94">
        <f t="shared" si="0"/>
        <v>0</v>
      </c>
      <c r="E21" s="94">
        <f t="shared" si="1"/>
        <v>0</v>
      </c>
      <c r="F21" s="111">
        <v>0</v>
      </c>
      <c r="G21" s="111">
        <v>0</v>
      </c>
    </row>
    <row r="22" spans="1:7" ht="26.85" customHeight="1" x14ac:dyDescent="0.15">
      <c r="A22" s="103" t="s">
        <v>74</v>
      </c>
      <c r="B22" s="110">
        <v>4876</v>
      </c>
      <c r="C22" s="94">
        <v>1475</v>
      </c>
      <c r="D22" s="94">
        <f t="shared" si="0"/>
        <v>3748</v>
      </c>
      <c r="E22" s="94">
        <f t="shared" si="1"/>
        <v>3584</v>
      </c>
      <c r="F22" s="111">
        <v>8624</v>
      </c>
      <c r="G22" s="111">
        <v>5059</v>
      </c>
    </row>
    <row r="23" spans="1:7" ht="26.85" customHeight="1" x14ac:dyDescent="0.15">
      <c r="A23" s="103" t="s">
        <v>75</v>
      </c>
      <c r="B23" s="110">
        <v>7298</v>
      </c>
      <c r="C23" s="94">
        <v>5734</v>
      </c>
      <c r="D23" s="94">
        <f t="shared" si="0"/>
        <v>285</v>
      </c>
      <c r="E23" s="94">
        <f t="shared" si="1"/>
        <v>138</v>
      </c>
      <c r="F23" s="111">
        <v>7583</v>
      </c>
      <c r="G23" s="111">
        <v>5872</v>
      </c>
    </row>
    <row r="24" spans="1:7" ht="26.85" customHeight="1" x14ac:dyDescent="0.15">
      <c r="A24" s="103" t="s">
        <v>76</v>
      </c>
      <c r="B24" s="110">
        <v>434</v>
      </c>
      <c r="C24" s="94">
        <v>434</v>
      </c>
      <c r="D24" s="94">
        <f t="shared" si="0"/>
        <v>341</v>
      </c>
      <c r="E24" s="94">
        <f t="shared" si="1"/>
        <v>-228</v>
      </c>
      <c r="F24" s="111">
        <v>775</v>
      </c>
      <c r="G24" s="111">
        <v>206</v>
      </c>
    </row>
    <row r="25" spans="1:7" ht="26.85" customHeight="1" x14ac:dyDescent="0.15">
      <c r="A25" s="103" t="s">
        <v>77</v>
      </c>
      <c r="B25" s="110">
        <v>3731</v>
      </c>
      <c r="C25" s="94">
        <v>3660</v>
      </c>
      <c r="D25" s="94">
        <f t="shared" si="0"/>
        <v>2444</v>
      </c>
      <c r="E25" s="94">
        <f t="shared" si="1"/>
        <v>-277</v>
      </c>
      <c r="F25" s="111">
        <v>6175</v>
      </c>
      <c r="G25" s="111">
        <v>3383</v>
      </c>
    </row>
    <row r="26" spans="1:7" ht="26.85" customHeight="1" x14ac:dyDescent="0.15">
      <c r="A26" s="103" t="s">
        <v>78</v>
      </c>
      <c r="B26" s="110">
        <v>6500</v>
      </c>
      <c r="C26" s="94">
        <v>6500</v>
      </c>
      <c r="D26" s="94">
        <f t="shared" si="0"/>
        <v>-6500</v>
      </c>
      <c r="E26" s="94">
        <f t="shared" si="1"/>
        <v>-6500</v>
      </c>
      <c r="F26" s="111"/>
      <c r="G26" s="111"/>
    </row>
    <row r="27" spans="1:7" ht="26.85" customHeight="1" x14ac:dyDescent="0.15">
      <c r="A27" s="103" t="s">
        <v>79</v>
      </c>
      <c r="B27" s="110">
        <v>26408</v>
      </c>
      <c r="C27" s="94">
        <v>26408</v>
      </c>
      <c r="D27" s="94">
        <f t="shared" si="0"/>
        <v>-504</v>
      </c>
      <c r="E27" s="94">
        <f t="shared" si="1"/>
        <v>-504</v>
      </c>
      <c r="F27" s="111">
        <v>25904</v>
      </c>
      <c r="G27" s="111">
        <v>25904</v>
      </c>
    </row>
    <row r="28" spans="1:7" ht="26.85" customHeight="1" x14ac:dyDescent="0.15">
      <c r="A28" s="103" t="s">
        <v>80</v>
      </c>
      <c r="B28" s="110">
        <v>11</v>
      </c>
      <c r="C28" s="94">
        <v>11</v>
      </c>
      <c r="D28" s="94">
        <f t="shared" si="0"/>
        <v>-2</v>
      </c>
      <c r="E28" s="94">
        <f t="shared" si="1"/>
        <v>-2</v>
      </c>
      <c r="F28" s="111">
        <v>9</v>
      </c>
      <c r="G28" s="111">
        <v>9</v>
      </c>
    </row>
    <row r="29" spans="1:7" ht="26.85" customHeight="1" x14ac:dyDescent="0.15">
      <c r="A29" s="103" t="s">
        <v>81</v>
      </c>
      <c r="B29" s="110">
        <v>3233</v>
      </c>
      <c r="C29" s="94">
        <v>3148</v>
      </c>
      <c r="D29" s="94">
        <f t="shared" si="0"/>
        <v>1509</v>
      </c>
      <c r="E29" s="94">
        <f t="shared" si="1"/>
        <v>-2906</v>
      </c>
      <c r="F29" s="111">
        <v>4742</v>
      </c>
      <c r="G29" s="111">
        <v>242</v>
      </c>
    </row>
    <row r="30" spans="1:7" ht="26.85" customHeight="1" x14ac:dyDescent="0.15">
      <c r="A30" s="57" t="s">
        <v>52</v>
      </c>
      <c r="B30" s="87">
        <f t="shared" ref="B30:G30" si="2">SUM(B6:B29)</f>
        <v>637328</v>
      </c>
      <c r="C30" s="87">
        <f t="shared" si="2"/>
        <v>512007</v>
      </c>
      <c r="D30" s="87">
        <f t="shared" si="2"/>
        <v>78189</v>
      </c>
      <c r="E30" s="87">
        <f t="shared" si="2"/>
        <v>14443</v>
      </c>
      <c r="F30" s="87">
        <f t="shared" si="2"/>
        <v>715517</v>
      </c>
      <c r="G30" s="87">
        <f t="shared" si="2"/>
        <v>526450</v>
      </c>
    </row>
    <row r="31" spans="1:7" ht="13.9" customHeight="1" x14ac:dyDescent="0.15">
      <c r="G31" s="81"/>
    </row>
    <row r="34" spans="6:7" x14ac:dyDescent="0.15">
      <c r="F34" s="112"/>
      <c r="G34" s="112"/>
    </row>
    <row r="38" spans="6:7" ht="13.9" customHeight="1" x14ac:dyDescent="0.15">
      <c r="G38" s="81"/>
    </row>
  </sheetData>
  <mergeCells count="5">
    <mergeCell ref="A2:G2"/>
    <mergeCell ref="B4:C4"/>
    <mergeCell ref="D4:E4"/>
    <mergeCell ref="F4:G4"/>
    <mergeCell ref="A4:A5"/>
  </mergeCells>
  <phoneticPr fontId="28" type="noConversion"/>
  <printOptions horizontalCentered="1"/>
  <pageMargins left="0.70060688679612504" right="0.70060688679612504" top="0.75129495830986404" bottom="0.75129495830986404" header="0.29857379245007099" footer="0.29857379245007099"/>
  <pageSetup paperSize="9" scale="8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Zeros="0" topLeftCell="A4" zoomScale="120" zoomScaleNormal="120" workbookViewId="0">
      <pane xSplit="4" topLeftCell="E1" activePane="topRight" state="frozen"/>
      <selection pane="topRight" activeCell="J11" sqref="J11"/>
    </sheetView>
  </sheetViews>
  <sheetFormatPr defaultColWidth="9" defaultRowHeight="14.25" x14ac:dyDescent="0.15"/>
  <cols>
    <col min="1" max="1" width="33.25" style="30" customWidth="1"/>
    <col min="2" max="2" width="11.875" style="30" customWidth="1"/>
    <col min="3" max="3" width="12.25" style="30" customWidth="1"/>
    <col min="4" max="4" width="14.25" style="30" customWidth="1"/>
    <col min="5" max="5" width="47.5" style="30" customWidth="1"/>
    <col min="6" max="6" width="13.125" style="30" customWidth="1"/>
    <col min="7" max="7" width="12" style="81" customWidth="1"/>
    <col min="8" max="8" width="14.375" style="81" customWidth="1"/>
    <col min="9" max="16384" width="9" style="30"/>
  </cols>
  <sheetData>
    <row r="1" spans="1:8" ht="24.95" customHeight="1" x14ac:dyDescent="0.15">
      <c r="A1" s="52" t="s">
        <v>82</v>
      </c>
    </row>
    <row r="2" spans="1:8" s="53" customFormat="1" ht="23.1" customHeight="1" x14ac:dyDescent="0.15">
      <c r="A2" s="128" t="s">
        <v>83</v>
      </c>
      <c r="B2" s="128"/>
      <c r="C2" s="128"/>
      <c r="D2" s="128"/>
      <c r="E2" s="128"/>
      <c r="F2" s="128"/>
      <c r="G2" s="136"/>
      <c r="H2" s="136"/>
    </row>
    <row r="3" spans="1:8" ht="19.899999999999999" customHeight="1" x14ac:dyDescent="0.15">
      <c r="H3" s="31" t="s">
        <v>2</v>
      </c>
    </row>
    <row r="4" spans="1:8" s="79" customFormat="1" ht="21.95" customHeight="1" x14ac:dyDescent="0.15">
      <c r="A4" s="130" t="s">
        <v>84</v>
      </c>
      <c r="B4" s="130"/>
      <c r="C4" s="130"/>
      <c r="D4" s="130"/>
      <c r="E4" s="130" t="s">
        <v>85</v>
      </c>
      <c r="F4" s="130"/>
      <c r="G4" s="137"/>
      <c r="H4" s="137"/>
    </row>
    <row r="5" spans="1:8" s="79" customFormat="1" ht="33.950000000000003" customHeight="1" x14ac:dyDescent="0.15">
      <c r="A5" s="57" t="s">
        <v>3</v>
      </c>
      <c r="B5" s="82" t="s">
        <v>4</v>
      </c>
      <c r="C5" s="82" t="s">
        <v>5</v>
      </c>
      <c r="D5" s="82" t="s">
        <v>6</v>
      </c>
      <c r="E5" s="82" t="s">
        <v>3</v>
      </c>
      <c r="F5" s="82" t="s">
        <v>4</v>
      </c>
      <c r="G5" s="83" t="s">
        <v>5</v>
      </c>
      <c r="H5" s="83" t="s">
        <v>6</v>
      </c>
    </row>
    <row r="6" spans="1:8" s="80" customFormat="1" ht="21.95" customHeight="1" x14ac:dyDescent="0.15">
      <c r="A6" s="84" t="s">
        <v>86</v>
      </c>
      <c r="B6" s="85">
        <f>SUM(B7:B13)</f>
        <v>95000</v>
      </c>
      <c r="C6" s="85">
        <f>SUM(C7:C13)</f>
        <v>3310</v>
      </c>
      <c r="D6" s="85">
        <f>SUM(D7:D13)</f>
        <v>98310</v>
      </c>
      <c r="E6" s="84" t="s">
        <v>87</v>
      </c>
      <c r="F6" s="86">
        <f>SUM(F7:F17)</f>
        <v>90900</v>
      </c>
      <c r="G6" s="87">
        <f>SUM(G7:G17)</f>
        <v>5669</v>
      </c>
      <c r="H6" s="87">
        <f>SUM(H7:H17)</f>
        <v>96569</v>
      </c>
    </row>
    <row r="7" spans="1:8" ht="21.95" customHeight="1" x14ac:dyDescent="0.15">
      <c r="A7" s="88" t="s">
        <v>88</v>
      </c>
      <c r="B7" s="89">
        <v>85300</v>
      </c>
      <c r="C7" s="85">
        <f>D7-B7</f>
        <v>2279</v>
      </c>
      <c r="D7" s="90">
        <v>87579</v>
      </c>
      <c r="E7" s="88" t="s">
        <v>89</v>
      </c>
      <c r="F7" s="91"/>
      <c r="G7" s="92">
        <f t="shared" ref="G7:G14" si="0">H7-F7</f>
        <v>0</v>
      </c>
      <c r="H7" s="92"/>
    </row>
    <row r="8" spans="1:8" ht="21.95" customHeight="1" x14ac:dyDescent="0.15">
      <c r="A8" s="88" t="s">
        <v>90</v>
      </c>
      <c r="B8" s="89"/>
      <c r="C8" s="85"/>
      <c r="D8" s="85"/>
      <c r="E8" s="88" t="s">
        <v>91</v>
      </c>
      <c r="F8" s="93"/>
      <c r="G8" s="92">
        <f t="shared" si="0"/>
        <v>0</v>
      </c>
      <c r="H8" s="94"/>
    </row>
    <row r="9" spans="1:8" ht="21.95" customHeight="1" x14ac:dyDescent="0.15">
      <c r="A9" s="88" t="s">
        <v>92</v>
      </c>
      <c r="B9" s="89"/>
      <c r="C9" s="85"/>
      <c r="D9" s="85"/>
      <c r="E9" s="88" t="s">
        <v>93</v>
      </c>
      <c r="F9" s="93"/>
      <c r="G9" s="92">
        <f t="shared" si="0"/>
        <v>0</v>
      </c>
      <c r="H9" s="94"/>
    </row>
    <row r="10" spans="1:8" ht="21.95" customHeight="1" x14ac:dyDescent="0.15">
      <c r="A10" s="88" t="s">
        <v>94</v>
      </c>
      <c r="B10" s="89">
        <v>5500</v>
      </c>
      <c r="C10" s="85">
        <f t="shared" ref="C10:C19" si="1">D10-B10</f>
        <v>-145</v>
      </c>
      <c r="D10" s="90">
        <v>5355</v>
      </c>
      <c r="E10" s="88" t="s">
        <v>95</v>
      </c>
      <c r="F10" s="93"/>
      <c r="G10" s="92">
        <f t="shared" si="0"/>
        <v>0</v>
      </c>
      <c r="H10" s="94"/>
    </row>
    <row r="11" spans="1:8" ht="21.95" customHeight="1" x14ac:dyDescent="0.15">
      <c r="A11" s="88" t="s">
        <v>96</v>
      </c>
      <c r="B11" s="89">
        <v>3000</v>
      </c>
      <c r="C11" s="85">
        <f t="shared" si="1"/>
        <v>1181</v>
      </c>
      <c r="D11" s="95">
        <v>4181</v>
      </c>
      <c r="E11" s="96" t="s">
        <v>97</v>
      </c>
      <c r="F11" s="93">
        <v>48474</v>
      </c>
      <c r="G11" s="92">
        <f t="shared" si="0"/>
        <v>22848</v>
      </c>
      <c r="H11" s="97">
        <v>71322</v>
      </c>
    </row>
    <row r="12" spans="1:8" ht="21.95" customHeight="1" x14ac:dyDescent="0.15">
      <c r="A12" s="88" t="s">
        <v>98</v>
      </c>
      <c r="B12" s="89">
        <v>1200</v>
      </c>
      <c r="C12" s="85">
        <f t="shared" si="1"/>
        <v>-5</v>
      </c>
      <c r="D12" s="98">
        <v>1195</v>
      </c>
      <c r="E12" s="96" t="s">
        <v>99</v>
      </c>
      <c r="F12" s="93"/>
      <c r="G12" s="92">
        <f t="shared" si="0"/>
        <v>0</v>
      </c>
      <c r="H12" s="97"/>
    </row>
    <row r="13" spans="1:8" ht="21.95" customHeight="1" x14ac:dyDescent="0.15">
      <c r="A13" s="96" t="s">
        <v>100</v>
      </c>
      <c r="B13" s="99"/>
      <c r="C13" s="85">
        <f t="shared" si="1"/>
        <v>0</v>
      </c>
      <c r="D13" s="85"/>
      <c r="E13" s="96" t="s">
        <v>101</v>
      </c>
      <c r="F13" s="93">
        <v>3000</v>
      </c>
      <c r="G13" s="92">
        <f t="shared" si="0"/>
        <v>1181</v>
      </c>
      <c r="H13" s="97">
        <v>4181</v>
      </c>
    </row>
    <row r="14" spans="1:8" ht="21.95" customHeight="1" x14ac:dyDescent="0.15">
      <c r="A14" s="96" t="s">
        <v>102</v>
      </c>
      <c r="B14" s="85">
        <v>13900</v>
      </c>
      <c r="C14" s="85">
        <f t="shared" si="1"/>
        <v>58900</v>
      </c>
      <c r="D14" s="85">
        <v>72800</v>
      </c>
      <c r="E14" s="96" t="s">
        <v>103</v>
      </c>
      <c r="F14" s="93"/>
      <c r="G14" s="92">
        <f t="shared" si="0"/>
        <v>0</v>
      </c>
      <c r="H14" s="97"/>
    </row>
    <row r="15" spans="1:8" ht="21.95" customHeight="1" x14ac:dyDescent="0.15">
      <c r="A15" s="96" t="s">
        <v>104</v>
      </c>
      <c r="B15" s="85">
        <v>1156</v>
      </c>
      <c r="C15" s="85">
        <f t="shared" si="1"/>
        <v>79807</v>
      </c>
      <c r="D15" s="85">
        <v>80963</v>
      </c>
      <c r="E15" s="100" t="s">
        <v>105</v>
      </c>
      <c r="F15" s="101"/>
      <c r="G15" s="97"/>
      <c r="H15" s="97"/>
    </row>
    <row r="16" spans="1:8" ht="21.95" customHeight="1" x14ac:dyDescent="0.15">
      <c r="A16" s="96" t="s">
        <v>106</v>
      </c>
      <c r="B16" s="85"/>
      <c r="C16" s="85">
        <f t="shared" si="1"/>
        <v>79070</v>
      </c>
      <c r="D16" s="85">
        <v>79070</v>
      </c>
      <c r="E16" s="96" t="s">
        <v>107</v>
      </c>
      <c r="F16" s="93">
        <v>39002</v>
      </c>
      <c r="G16" s="92">
        <f t="shared" ref="G16:G26" si="2">H16-F16</f>
        <v>-18002</v>
      </c>
      <c r="H16" s="102">
        <v>21000</v>
      </c>
    </row>
    <row r="17" spans="1:10" ht="21.95" customHeight="1" x14ac:dyDescent="0.15">
      <c r="A17" s="96" t="s">
        <v>108</v>
      </c>
      <c r="B17" s="85">
        <v>21146</v>
      </c>
      <c r="C17" s="85">
        <f t="shared" si="1"/>
        <v>0</v>
      </c>
      <c r="D17" s="85">
        <v>21146</v>
      </c>
      <c r="E17" s="96" t="s">
        <v>109</v>
      </c>
      <c r="F17" s="93">
        <v>424</v>
      </c>
      <c r="G17" s="92">
        <f t="shared" si="2"/>
        <v>-358</v>
      </c>
      <c r="H17" s="97">
        <v>66</v>
      </c>
    </row>
    <row r="18" spans="1:10" ht="21.95" customHeight="1" x14ac:dyDescent="0.15">
      <c r="A18" s="96" t="s">
        <v>110</v>
      </c>
      <c r="B18" s="85">
        <v>18556</v>
      </c>
      <c r="C18" s="85">
        <f t="shared" si="1"/>
        <v>0</v>
      </c>
      <c r="D18" s="85">
        <v>18556</v>
      </c>
      <c r="E18" s="103" t="s">
        <v>111</v>
      </c>
      <c r="F18" s="93">
        <v>1100</v>
      </c>
      <c r="G18" s="92">
        <f t="shared" si="2"/>
        <v>0</v>
      </c>
      <c r="H18" s="97">
        <v>1100</v>
      </c>
    </row>
    <row r="19" spans="1:10" ht="21.95" customHeight="1" x14ac:dyDescent="0.15">
      <c r="A19" s="96"/>
      <c r="B19" s="85"/>
      <c r="C19" s="85">
        <f t="shared" si="1"/>
        <v>0</v>
      </c>
      <c r="D19" s="85"/>
      <c r="E19" s="100" t="s">
        <v>112</v>
      </c>
      <c r="F19" s="93">
        <v>13900</v>
      </c>
      <c r="G19" s="92">
        <f t="shared" si="2"/>
        <v>58900</v>
      </c>
      <c r="H19" s="102">
        <v>72800</v>
      </c>
    </row>
    <row r="20" spans="1:10" ht="21.95" customHeight="1" x14ac:dyDescent="0.15">
      <c r="A20" s="96"/>
      <c r="B20" s="85"/>
      <c r="C20" s="85"/>
      <c r="D20" s="85"/>
      <c r="E20" s="96" t="s">
        <v>113</v>
      </c>
      <c r="F20" s="93">
        <v>13900</v>
      </c>
      <c r="G20" s="92">
        <f t="shared" si="2"/>
        <v>0</v>
      </c>
      <c r="H20" s="102">
        <v>13900</v>
      </c>
    </row>
    <row r="21" spans="1:10" ht="21.95" customHeight="1" x14ac:dyDescent="0.15">
      <c r="A21" s="96"/>
      <c r="B21" s="99"/>
      <c r="C21" s="85"/>
      <c r="D21" s="85"/>
      <c r="E21" s="100" t="s">
        <v>114</v>
      </c>
      <c r="F21" s="93">
        <v>1156</v>
      </c>
      <c r="G21" s="92">
        <f t="shared" si="2"/>
        <v>79807</v>
      </c>
      <c r="H21" s="85">
        <v>80963</v>
      </c>
    </row>
    <row r="22" spans="1:10" ht="21.95" customHeight="1" x14ac:dyDescent="0.15">
      <c r="A22" s="100"/>
      <c r="B22" s="100"/>
      <c r="C22" s="100"/>
      <c r="D22" s="100"/>
      <c r="E22" s="96" t="s">
        <v>115</v>
      </c>
      <c r="F22" s="93"/>
      <c r="G22" s="93">
        <f t="shared" si="2"/>
        <v>79070</v>
      </c>
      <c r="H22" s="85">
        <v>79070</v>
      </c>
    </row>
    <row r="23" spans="1:10" ht="21.95" customHeight="1" x14ac:dyDescent="0.15">
      <c r="A23" s="100"/>
      <c r="B23" s="100"/>
      <c r="C23" s="100"/>
      <c r="D23" s="100"/>
      <c r="E23" s="88" t="s">
        <v>116</v>
      </c>
      <c r="F23" s="93">
        <v>21146</v>
      </c>
      <c r="G23" s="92">
        <f t="shared" si="2"/>
        <v>0</v>
      </c>
      <c r="H23" s="102">
        <v>21146</v>
      </c>
    </row>
    <row r="24" spans="1:10" ht="21.95" customHeight="1" x14ac:dyDescent="0.15">
      <c r="A24" s="16"/>
      <c r="B24" s="104"/>
      <c r="C24" s="85"/>
      <c r="D24" s="85"/>
      <c r="E24" s="100" t="s">
        <v>117</v>
      </c>
      <c r="F24" s="93">
        <v>3000</v>
      </c>
      <c r="G24" s="92">
        <f t="shared" si="2"/>
        <v>-2359</v>
      </c>
      <c r="H24" s="97">
        <v>641</v>
      </c>
    </row>
    <row r="25" spans="1:10" ht="21.95" customHeight="1" x14ac:dyDescent="0.15">
      <c r="A25" s="88"/>
      <c r="B25" s="104"/>
      <c r="C25" s="85"/>
      <c r="D25" s="85"/>
      <c r="E25" s="88"/>
      <c r="F25" s="101"/>
      <c r="G25" s="92">
        <f t="shared" si="2"/>
        <v>0</v>
      </c>
      <c r="H25" s="97"/>
    </row>
    <row r="26" spans="1:10" ht="21.95" customHeight="1" x14ac:dyDescent="0.15">
      <c r="A26" s="100"/>
      <c r="B26" s="100"/>
      <c r="C26" s="100"/>
      <c r="D26" s="100"/>
      <c r="E26" s="100"/>
      <c r="F26" s="101"/>
      <c r="G26" s="92">
        <f t="shared" si="2"/>
        <v>0</v>
      </c>
      <c r="H26" s="97"/>
    </row>
    <row r="27" spans="1:10" ht="21.95" customHeight="1" x14ac:dyDescent="0.15">
      <c r="A27" s="105" t="s">
        <v>52</v>
      </c>
      <c r="B27" s="104">
        <f>SUM(B7:B17)</f>
        <v>131202</v>
      </c>
      <c r="C27" s="85">
        <f>SUM(C7:C15,C17)</f>
        <v>142017</v>
      </c>
      <c r="D27" s="85">
        <f>SUM(D7:D15,D17)</f>
        <v>273219</v>
      </c>
      <c r="E27" s="57" t="s">
        <v>52</v>
      </c>
      <c r="F27" s="101">
        <f>SUM(F6,F18,F19,F21,F23,F24)</f>
        <v>131202</v>
      </c>
      <c r="G27" s="101">
        <f>SUM(G6,G18,G19,G21,G23,G24)</f>
        <v>142017</v>
      </c>
      <c r="H27" s="101">
        <f>SUM(H6,H18,H19,H21,H23,H24)</f>
        <v>273219</v>
      </c>
      <c r="J27" s="30">
        <f>D27-H27</f>
        <v>0</v>
      </c>
    </row>
    <row r="28" spans="1:10" ht="21.95" customHeight="1" x14ac:dyDescent="0.15"/>
    <row r="29" spans="1:10" ht="21.95" customHeight="1" x14ac:dyDescent="0.15">
      <c r="F29" s="81"/>
    </row>
    <row r="30" spans="1:10" x14ac:dyDescent="0.15">
      <c r="B30" s="81"/>
    </row>
    <row r="32" spans="1:10" ht="13.9" customHeight="1" x14ac:dyDescent="0.15"/>
    <row r="33" ht="13.9" customHeight="1" x14ac:dyDescent="0.15"/>
  </sheetData>
  <mergeCells count="3">
    <mergeCell ref="A2:H2"/>
    <mergeCell ref="A4:D4"/>
    <mergeCell ref="E4:H4"/>
  </mergeCells>
  <phoneticPr fontId="28" type="noConversion"/>
  <printOptions horizontalCentered="1"/>
  <pageMargins left="0.511741544318011" right="0.55062564339224795" top="0.62978234816723899" bottom="0.78670725109070305" header="0.49993747801292598" footer="0.49993747801292598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H17"/>
  <sheetViews>
    <sheetView zoomScale="120" zoomScaleNormal="120" workbookViewId="0">
      <selection activeCell="J11" sqref="J11"/>
    </sheetView>
  </sheetViews>
  <sheetFormatPr defaultColWidth="9" defaultRowHeight="14.25" customHeight="1" x14ac:dyDescent="0.15"/>
  <cols>
    <col min="1" max="1" width="25.75" style="61"/>
    <col min="2" max="2" width="11.75" style="61"/>
    <col min="3" max="4" width="13.875" style="61" customWidth="1"/>
    <col min="5" max="5" width="34.875" style="61" customWidth="1"/>
    <col min="6" max="6" width="12" style="61"/>
    <col min="7" max="7" width="13.125" style="61" customWidth="1"/>
    <col min="8" max="8" width="14.75" style="61" customWidth="1"/>
    <col min="9" max="16384" width="9" style="61"/>
  </cols>
  <sheetData>
    <row r="1" spans="1:8" ht="19.899999999999999" customHeight="1" x14ac:dyDescent="0.15">
      <c r="A1" s="65" t="s">
        <v>118</v>
      </c>
      <c r="E1" s="66"/>
    </row>
    <row r="2" spans="1:8" s="62" customFormat="1" ht="15" customHeight="1" x14ac:dyDescent="0.15"/>
    <row r="3" spans="1:8" s="63" customFormat="1" ht="25.15" customHeight="1" x14ac:dyDescent="0.15">
      <c r="A3" s="138" t="s">
        <v>119</v>
      </c>
      <c r="B3" s="138"/>
      <c r="C3" s="138"/>
      <c r="D3" s="138"/>
      <c r="E3" s="138"/>
      <c r="F3" s="138"/>
      <c r="G3" s="138"/>
      <c r="H3" s="138"/>
    </row>
    <row r="4" spans="1:8" ht="19.899999999999999" customHeight="1" x14ac:dyDescent="0.15">
      <c r="A4" s="67"/>
      <c r="B4" s="67"/>
      <c r="C4" s="68"/>
      <c r="D4" s="67"/>
      <c r="H4" s="69" t="s">
        <v>2</v>
      </c>
    </row>
    <row r="5" spans="1:8" s="64" customFormat="1" ht="26.85" customHeight="1" x14ac:dyDescent="0.15">
      <c r="A5" s="139" t="s">
        <v>84</v>
      </c>
      <c r="B5" s="139"/>
      <c r="C5" s="139"/>
      <c r="D5" s="139"/>
      <c r="E5" s="139" t="s">
        <v>85</v>
      </c>
      <c r="F5" s="139"/>
      <c r="G5" s="139"/>
      <c r="H5" s="139"/>
    </row>
    <row r="6" spans="1:8" s="64" customFormat="1" ht="26.85" customHeight="1" x14ac:dyDescent="0.15">
      <c r="A6" s="70" t="s">
        <v>3</v>
      </c>
      <c r="B6" s="70" t="s">
        <v>4</v>
      </c>
      <c r="C6" s="71" t="s">
        <v>5</v>
      </c>
      <c r="D6" s="71" t="s">
        <v>6</v>
      </c>
      <c r="E6" s="70" t="s">
        <v>3</v>
      </c>
      <c r="F6" s="71" t="s">
        <v>4</v>
      </c>
      <c r="G6" s="70" t="s">
        <v>5</v>
      </c>
      <c r="H6" s="70" t="s">
        <v>6</v>
      </c>
    </row>
    <row r="7" spans="1:8" s="64" customFormat="1" ht="26.85" customHeight="1" x14ac:dyDescent="0.15">
      <c r="A7" s="72" t="s">
        <v>120</v>
      </c>
      <c r="B7" s="73">
        <f>SUM(B8:B13)</f>
        <v>82631</v>
      </c>
      <c r="C7" s="73">
        <f>SUM(C8:C13)</f>
        <v>2389</v>
      </c>
      <c r="D7" s="73">
        <f t="shared" ref="D7:D13" si="0">B7+C7</f>
        <v>85020</v>
      </c>
      <c r="E7" s="72" t="s">
        <v>121</v>
      </c>
      <c r="F7" s="73">
        <f>SUM(F8:F12)</f>
        <v>77490</v>
      </c>
      <c r="G7" s="73">
        <f>G9+G8</f>
        <v>2534</v>
      </c>
      <c r="H7" s="73">
        <f>F7+G7</f>
        <v>80024</v>
      </c>
    </row>
    <row r="8" spans="1:8" ht="26.85" customHeight="1" x14ac:dyDescent="0.15">
      <c r="A8" s="74" t="s">
        <v>122</v>
      </c>
      <c r="B8" s="73">
        <v>31290</v>
      </c>
      <c r="C8" s="73"/>
      <c r="D8" s="73">
        <f t="shared" si="0"/>
        <v>31290</v>
      </c>
      <c r="E8" s="75" t="s">
        <v>123</v>
      </c>
      <c r="F8" s="73">
        <v>27815</v>
      </c>
      <c r="G8" s="73">
        <v>2514</v>
      </c>
      <c r="H8" s="73">
        <f t="shared" ref="H8:H9" si="1">F8+G8</f>
        <v>30329</v>
      </c>
    </row>
    <row r="9" spans="1:8" ht="26.85" customHeight="1" x14ac:dyDescent="0.15">
      <c r="A9" s="74" t="s">
        <v>124</v>
      </c>
      <c r="B9" s="73">
        <v>49471</v>
      </c>
      <c r="C9" s="73">
        <v>2311</v>
      </c>
      <c r="D9" s="73">
        <f t="shared" si="0"/>
        <v>51782</v>
      </c>
      <c r="E9" s="74" t="s">
        <v>125</v>
      </c>
      <c r="F9" s="73">
        <v>49675</v>
      </c>
      <c r="G9" s="73">
        <v>20</v>
      </c>
      <c r="H9" s="73">
        <f t="shared" si="1"/>
        <v>49695</v>
      </c>
    </row>
    <row r="10" spans="1:8" ht="26.85" customHeight="1" x14ac:dyDescent="0.15">
      <c r="A10" s="76" t="s">
        <v>126</v>
      </c>
      <c r="B10" s="73">
        <v>428</v>
      </c>
      <c r="C10" s="73"/>
      <c r="D10" s="73">
        <f t="shared" si="0"/>
        <v>428</v>
      </c>
      <c r="E10" s="74"/>
      <c r="F10" s="73"/>
      <c r="G10" s="73"/>
      <c r="H10" s="73"/>
    </row>
    <row r="11" spans="1:8" ht="26.85" customHeight="1" x14ac:dyDescent="0.15">
      <c r="A11" s="76" t="s">
        <v>127</v>
      </c>
      <c r="B11" s="73">
        <v>879</v>
      </c>
      <c r="C11" s="73"/>
      <c r="D11" s="73">
        <f t="shared" si="0"/>
        <v>879</v>
      </c>
      <c r="E11" s="74"/>
      <c r="F11" s="73"/>
      <c r="G11" s="73"/>
      <c r="H11" s="73"/>
    </row>
    <row r="12" spans="1:8" ht="26.85" customHeight="1" x14ac:dyDescent="0.15">
      <c r="A12" s="76" t="s">
        <v>128</v>
      </c>
      <c r="B12" s="73">
        <v>563</v>
      </c>
      <c r="C12" s="73">
        <f>7</f>
        <v>7</v>
      </c>
      <c r="D12" s="73">
        <f t="shared" si="0"/>
        <v>570</v>
      </c>
      <c r="E12" s="74"/>
      <c r="F12" s="73"/>
      <c r="G12" s="73"/>
      <c r="H12" s="73"/>
    </row>
    <row r="13" spans="1:8" ht="26.85" customHeight="1" x14ac:dyDescent="0.15">
      <c r="A13" s="76" t="s">
        <v>129</v>
      </c>
      <c r="B13" s="73"/>
      <c r="C13" s="73">
        <f>60+11</f>
        <v>71</v>
      </c>
      <c r="D13" s="73">
        <f t="shared" si="0"/>
        <v>71</v>
      </c>
      <c r="E13" s="77"/>
      <c r="F13" s="73"/>
      <c r="G13" s="73"/>
      <c r="H13" s="73"/>
    </row>
    <row r="14" spans="1:8" ht="26.85" customHeight="1" x14ac:dyDescent="0.15">
      <c r="A14" s="74"/>
      <c r="B14" s="73"/>
      <c r="C14" s="73"/>
      <c r="D14" s="73"/>
      <c r="E14" s="74"/>
      <c r="F14" s="73"/>
      <c r="G14" s="73"/>
      <c r="H14" s="73"/>
    </row>
    <row r="15" spans="1:8" ht="26.85" customHeight="1" x14ac:dyDescent="0.15">
      <c r="A15" s="74"/>
      <c r="B15" s="73"/>
      <c r="C15" s="73"/>
      <c r="D15" s="73"/>
      <c r="E15" s="72" t="s">
        <v>130</v>
      </c>
      <c r="F15" s="73">
        <f>B7-F7</f>
        <v>5141</v>
      </c>
      <c r="G15" s="73">
        <f>C7-G7</f>
        <v>-145</v>
      </c>
      <c r="H15" s="73">
        <f>D7-H7</f>
        <v>4996</v>
      </c>
    </row>
    <row r="16" spans="1:8" ht="26.85" customHeight="1" x14ac:dyDescent="0.15">
      <c r="A16" s="70" t="s">
        <v>52</v>
      </c>
      <c r="B16" s="73">
        <f t="shared" ref="B16:H16" si="2">SUM(B8:B15)</f>
        <v>82631</v>
      </c>
      <c r="C16" s="73">
        <f t="shared" si="2"/>
        <v>2389</v>
      </c>
      <c r="D16" s="73">
        <f>B16+C16</f>
        <v>85020</v>
      </c>
      <c r="E16" s="70" t="s">
        <v>52</v>
      </c>
      <c r="F16" s="73">
        <f t="shared" si="2"/>
        <v>82631</v>
      </c>
      <c r="G16" s="73">
        <f t="shared" si="2"/>
        <v>2389</v>
      </c>
      <c r="H16" s="73">
        <f t="shared" si="2"/>
        <v>85020</v>
      </c>
    </row>
    <row r="17" spans="4:4" ht="14.25" customHeight="1" x14ac:dyDescent="0.15">
      <c r="D17" s="78"/>
    </row>
  </sheetData>
  <mergeCells count="3">
    <mergeCell ref="A3:H3"/>
    <mergeCell ref="A5:D5"/>
    <mergeCell ref="E5:H5"/>
  </mergeCells>
  <phoneticPr fontId="28" type="noConversion"/>
  <pageMargins left="0.74990626395217996" right="0.74990626395217996" top="0.99987495602585197" bottom="0.99987495602585197" header="0.49993747801292598" footer="0.49993747801292598"/>
  <pageSetup paperSize="9" scale="94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12"/>
  <sheetViews>
    <sheetView zoomScale="130" zoomScaleNormal="130" workbookViewId="0">
      <selection activeCell="F20" sqref="F20"/>
    </sheetView>
  </sheetViews>
  <sheetFormatPr defaultColWidth="10" defaultRowHeight="13.5" x14ac:dyDescent="0.15"/>
  <cols>
    <col min="1" max="1" width="14.125" customWidth="1"/>
    <col min="2" max="3" width="13.75" customWidth="1"/>
    <col min="4" max="5" width="16.5" customWidth="1"/>
    <col min="6" max="7" width="13.75" customWidth="1"/>
    <col min="8" max="8" width="16.5" customWidth="1"/>
  </cols>
  <sheetData>
    <row r="1" spans="1:8" ht="18.600000000000001" customHeight="1" x14ac:dyDescent="0.15">
      <c r="A1" s="52" t="s">
        <v>131</v>
      </c>
      <c r="B1" s="30"/>
      <c r="C1" s="30"/>
      <c r="D1" s="30"/>
      <c r="E1" s="30"/>
      <c r="F1" s="30"/>
      <c r="G1" s="30"/>
      <c r="H1" s="30"/>
    </row>
    <row r="2" spans="1:8" s="51" customFormat="1" ht="13.9" customHeight="1" x14ac:dyDescent="0.15">
      <c r="A2" s="53"/>
      <c r="B2" s="53"/>
      <c r="C2" s="53"/>
      <c r="D2" s="53"/>
      <c r="E2" s="53"/>
      <c r="F2" s="53"/>
      <c r="G2" s="53"/>
      <c r="H2" s="53"/>
    </row>
    <row r="3" spans="1:8" ht="25.9" customHeight="1" x14ac:dyDescent="0.15">
      <c r="A3" s="128" t="s">
        <v>132</v>
      </c>
      <c r="B3" s="128"/>
      <c r="C3" s="128"/>
      <c r="D3" s="128"/>
      <c r="E3" s="128"/>
      <c r="F3" s="128"/>
      <c r="G3" s="128"/>
      <c r="H3" s="128"/>
    </row>
    <row r="4" spans="1:8" ht="13.9" customHeight="1" x14ac:dyDescent="0.15">
      <c r="A4" s="54"/>
      <c r="B4" s="54"/>
      <c r="C4" s="54"/>
      <c r="D4" s="54"/>
      <c r="E4" s="55"/>
      <c r="F4" s="55"/>
      <c r="G4" s="55"/>
      <c r="H4" s="56" t="s">
        <v>2</v>
      </c>
    </row>
    <row r="5" spans="1:8" ht="26.85" customHeight="1" x14ac:dyDescent="0.15">
      <c r="A5" s="130" t="s">
        <v>84</v>
      </c>
      <c r="B5" s="130"/>
      <c r="C5" s="130"/>
      <c r="D5" s="130"/>
      <c r="E5" s="130" t="s">
        <v>85</v>
      </c>
      <c r="F5" s="130"/>
      <c r="G5" s="130"/>
      <c r="H5" s="130"/>
    </row>
    <row r="6" spans="1:8" ht="26.85" customHeight="1" x14ac:dyDescent="0.15">
      <c r="A6" s="57" t="s">
        <v>3</v>
      </c>
      <c r="B6" s="57" t="s">
        <v>4</v>
      </c>
      <c r="C6" s="57" t="s">
        <v>5</v>
      </c>
      <c r="D6" s="57" t="s">
        <v>6</v>
      </c>
      <c r="E6" s="57" t="s">
        <v>3</v>
      </c>
      <c r="F6" s="57" t="s">
        <v>4</v>
      </c>
      <c r="G6" s="57" t="s">
        <v>5</v>
      </c>
      <c r="H6" s="57" t="s">
        <v>6</v>
      </c>
    </row>
    <row r="7" spans="1:8" ht="26.85" customHeight="1" x14ac:dyDescent="0.15">
      <c r="A7" s="58" t="s">
        <v>133</v>
      </c>
      <c r="B7" s="59">
        <v>173</v>
      </c>
      <c r="C7" s="27"/>
      <c r="D7" s="27">
        <v>173</v>
      </c>
      <c r="E7" s="58" t="s">
        <v>134</v>
      </c>
      <c r="F7" s="27">
        <v>173</v>
      </c>
      <c r="G7" s="27"/>
      <c r="H7" s="27">
        <v>173</v>
      </c>
    </row>
    <row r="8" spans="1:8" ht="26.85" customHeight="1" x14ac:dyDescent="0.15">
      <c r="A8" s="27" t="s">
        <v>135</v>
      </c>
      <c r="B8" s="27">
        <v>356</v>
      </c>
      <c r="C8" s="27"/>
      <c r="D8" s="27">
        <v>356</v>
      </c>
      <c r="E8" s="27" t="s">
        <v>136</v>
      </c>
      <c r="F8" s="27">
        <v>356</v>
      </c>
      <c r="G8" s="27"/>
      <c r="H8" s="27">
        <v>356</v>
      </c>
    </row>
    <row r="9" spans="1:8" ht="26.85" customHeight="1" x14ac:dyDescent="0.15">
      <c r="A9" s="27"/>
      <c r="B9" s="27"/>
      <c r="C9" s="27"/>
      <c r="D9" s="27"/>
      <c r="E9" s="27"/>
      <c r="F9" s="27"/>
      <c r="G9" s="27"/>
      <c r="H9" s="27"/>
    </row>
    <row r="10" spans="1:8" ht="26.85" customHeight="1" x14ac:dyDescent="0.15">
      <c r="A10" s="27"/>
      <c r="B10" s="27"/>
      <c r="C10" s="27"/>
      <c r="D10" s="27"/>
      <c r="E10" s="27"/>
      <c r="F10" s="27"/>
      <c r="G10" s="27"/>
      <c r="H10" s="27"/>
    </row>
    <row r="11" spans="1:8" ht="26.85" customHeight="1" x14ac:dyDescent="0.15">
      <c r="A11" s="27"/>
      <c r="B11" s="27"/>
      <c r="C11" s="27"/>
      <c r="D11" s="27"/>
      <c r="E11" s="27"/>
      <c r="F11" s="27"/>
      <c r="G11" s="27"/>
      <c r="H11" s="27"/>
    </row>
    <row r="12" spans="1:8" ht="26.85" customHeight="1" x14ac:dyDescent="0.15">
      <c r="A12" s="60" t="s">
        <v>52</v>
      </c>
      <c r="B12" s="27">
        <f>SUM(B7:B11)</f>
        <v>529</v>
      </c>
      <c r="C12" s="27">
        <f>C7</f>
        <v>0</v>
      </c>
      <c r="D12" s="27">
        <f t="shared" ref="D12:H12" si="0">SUM(D7:D11)</f>
        <v>529</v>
      </c>
      <c r="E12" s="60" t="s">
        <v>52</v>
      </c>
      <c r="F12" s="27">
        <f t="shared" si="0"/>
        <v>529</v>
      </c>
      <c r="G12" s="27">
        <f>G7</f>
        <v>0</v>
      </c>
      <c r="H12" s="27">
        <f t="shared" si="0"/>
        <v>529</v>
      </c>
    </row>
  </sheetData>
  <mergeCells count="3">
    <mergeCell ref="A3:H3"/>
    <mergeCell ref="A5:D5"/>
    <mergeCell ref="E5:H5"/>
  </mergeCells>
  <phoneticPr fontId="28" type="noConversion"/>
  <printOptions horizontalCentered="1"/>
  <pageMargins left="0.75129495830986404" right="0.75129495830986404" top="0.99987495602585197" bottom="0.99987495602585197" header="0.49993747801292598" footer="0.49993747801292598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120" zoomScaleNormal="120" workbookViewId="0">
      <selection activeCell="C18" sqref="C18"/>
    </sheetView>
  </sheetViews>
  <sheetFormatPr defaultColWidth="9" defaultRowHeight="14.25" x14ac:dyDescent="0.15"/>
  <cols>
    <col min="1" max="1" width="8.625" style="30" customWidth="1"/>
    <col min="2" max="2" width="62" style="30" customWidth="1"/>
    <col min="3" max="3" width="12.5" style="31" customWidth="1"/>
    <col min="4" max="4" width="10.375" style="30" customWidth="1"/>
    <col min="5" max="7" width="13.75" style="30"/>
    <col min="8" max="16384" width="9" style="30"/>
  </cols>
  <sheetData>
    <row r="1" spans="1:6" ht="18.95" customHeight="1" x14ac:dyDescent="0.15">
      <c r="A1" s="140" t="s">
        <v>137</v>
      </c>
      <c r="B1" s="140"/>
      <c r="C1" s="32"/>
      <c r="D1" s="33"/>
    </row>
    <row r="2" spans="1:6" ht="22.15" customHeight="1" x14ac:dyDescent="0.15">
      <c r="A2" s="141" t="s">
        <v>1</v>
      </c>
      <c r="B2" s="141"/>
      <c r="C2" s="142"/>
      <c r="D2" s="141"/>
    </row>
    <row r="3" spans="1:6" ht="15.6" customHeight="1" x14ac:dyDescent="0.15">
      <c r="A3" s="34"/>
      <c r="B3" s="35"/>
      <c r="C3" s="143" t="s">
        <v>2</v>
      </c>
      <c r="D3" s="144"/>
    </row>
    <row r="4" spans="1:6" ht="21.95" customHeight="1" x14ac:dyDescent="0.15">
      <c r="A4" s="36" t="s">
        <v>138</v>
      </c>
      <c r="B4" s="37" t="s">
        <v>3</v>
      </c>
      <c r="C4" s="38" t="s">
        <v>139</v>
      </c>
      <c r="D4" s="37" t="s">
        <v>140</v>
      </c>
    </row>
    <row r="5" spans="1:6" ht="21.95" customHeight="1" x14ac:dyDescent="0.15">
      <c r="A5" s="39" t="s">
        <v>141</v>
      </c>
      <c r="B5" s="12" t="s">
        <v>142</v>
      </c>
      <c r="C5" s="13">
        <f>SUM(C6:C9)</f>
        <v>31167.130082</v>
      </c>
      <c r="D5" s="40"/>
    </row>
    <row r="6" spans="1:6" s="1" customFormat="1" ht="32.1" customHeight="1" x14ac:dyDescent="0.15">
      <c r="A6" s="41">
        <v>1</v>
      </c>
      <c r="B6" s="18" t="s">
        <v>143</v>
      </c>
      <c r="C6" s="13">
        <f>11598.04249</f>
        <v>11598.04249</v>
      </c>
      <c r="D6" s="42"/>
    </row>
    <row r="7" spans="1:6" s="1" customFormat="1" ht="26.1" customHeight="1" x14ac:dyDescent="0.15">
      <c r="A7" s="41">
        <v>2</v>
      </c>
      <c r="B7" s="18" t="s">
        <v>144</v>
      </c>
      <c r="C7" s="43">
        <v>4660.5412999999999</v>
      </c>
      <c r="D7" s="42"/>
      <c r="E7" s="1">
        <f>C10-C5</f>
        <v>10457.934485</v>
      </c>
      <c r="F7" s="1">
        <f>19083-E7</f>
        <v>8625.0655150000002</v>
      </c>
    </row>
    <row r="8" spans="1:6" s="1" customFormat="1" ht="26.1" customHeight="1" x14ac:dyDescent="0.15">
      <c r="A8" s="41">
        <v>3</v>
      </c>
      <c r="B8" s="18" t="s">
        <v>145</v>
      </c>
      <c r="C8" s="13">
        <v>2376.546292</v>
      </c>
      <c r="D8" s="42"/>
    </row>
    <row r="9" spans="1:6" s="1" customFormat="1" ht="26.1" customHeight="1" x14ac:dyDescent="0.15">
      <c r="A9" s="41">
        <v>4</v>
      </c>
      <c r="B9" s="18" t="s">
        <v>146</v>
      </c>
      <c r="C9" s="13">
        <v>12532</v>
      </c>
      <c r="D9" s="42"/>
    </row>
    <row r="10" spans="1:6" customFormat="1" ht="21.95" customHeight="1" x14ac:dyDescent="0.15">
      <c r="A10" s="39" t="s">
        <v>147</v>
      </c>
      <c r="B10" s="29" t="s">
        <v>148</v>
      </c>
      <c r="C10" s="13">
        <f>C11+C18</f>
        <v>41625.064567000001</v>
      </c>
      <c r="D10" s="27"/>
    </row>
    <row r="11" spans="1:6" s="1" customFormat="1" ht="21.95" customHeight="1" x14ac:dyDescent="0.15">
      <c r="A11" s="145" t="s">
        <v>149</v>
      </c>
      <c r="B11" s="145"/>
      <c r="C11" s="13">
        <f>SUM(C12:C17)</f>
        <v>39799.817726000001</v>
      </c>
      <c r="D11" s="17"/>
    </row>
    <row r="12" spans="1:6" s="1" customFormat="1" ht="24" customHeight="1" x14ac:dyDescent="0.15">
      <c r="A12" s="41">
        <v>4</v>
      </c>
      <c r="B12" s="16" t="s">
        <v>150</v>
      </c>
      <c r="C12" s="13">
        <v>7350</v>
      </c>
      <c r="D12" s="17"/>
    </row>
    <row r="13" spans="1:6" s="1" customFormat="1" ht="24" customHeight="1" x14ac:dyDescent="0.15">
      <c r="A13" s="41">
        <v>5</v>
      </c>
      <c r="B13" s="16" t="s">
        <v>151</v>
      </c>
      <c r="C13" s="13">
        <v>2400</v>
      </c>
      <c r="D13" s="17"/>
    </row>
    <row r="14" spans="1:6" s="1" customFormat="1" ht="24" customHeight="1" x14ac:dyDescent="0.15">
      <c r="A14" s="41">
        <v>6</v>
      </c>
      <c r="B14" s="16" t="s">
        <v>152</v>
      </c>
      <c r="C14" s="13">
        <v>2200</v>
      </c>
      <c r="D14" s="17"/>
    </row>
    <row r="15" spans="1:6" s="1" customFormat="1" ht="24" customHeight="1" x14ac:dyDescent="0.15">
      <c r="A15" s="41">
        <v>7</v>
      </c>
      <c r="B15" s="16" t="s">
        <v>153</v>
      </c>
      <c r="C15" s="13">
        <v>2144.0010259999999</v>
      </c>
      <c r="D15" s="42"/>
    </row>
    <row r="16" spans="1:6" s="1" customFormat="1" ht="24" customHeight="1" x14ac:dyDescent="0.15">
      <c r="A16" s="41">
        <v>8</v>
      </c>
      <c r="B16" s="18" t="s">
        <v>154</v>
      </c>
      <c r="C16" s="13">
        <v>2100</v>
      </c>
      <c r="D16" s="42"/>
    </row>
    <row r="17" spans="1:6" s="1" customFormat="1" ht="33" customHeight="1" x14ac:dyDescent="0.15">
      <c r="A17" s="41">
        <v>9</v>
      </c>
      <c r="B17" s="44" t="s">
        <v>155</v>
      </c>
      <c r="C17" s="43">
        <f>38929-17000+1676.8167</f>
        <v>23605.816699999999</v>
      </c>
      <c r="D17" s="17"/>
    </row>
    <row r="18" spans="1:6" s="1" customFormat="1" ht="21.95" customHeight="1" x14ac:dyDescent="0.15">
      <c r="A18" s="145" t="s">
        <v>156</v>
      </c>
      <c r="B18" s="145"/>
      <c r="C18" s="13">
        <f>SUM(C19:C24)</f>
        <v>1825.2468409999999</v>
      </c>
      <c r="D18" s="17"/>
    </row>
    <row r="19" spans="1:6" s="1" customFormat="1" ht="24" customHeight="1" x14ac:dyDescent="0.15">
      <c r="A19" s="41">
        <v>10</v>
      </c>
      <c r="B19" s="16" t="s">
        <v>157</v>
      </c>
      <c r="C19" s="13">
        <v>851.6961</v>
      </c>
      <c r="D19" s="17"/>
    </row>
    <row r="20" spans="1:6" s="1" customFormat="1" ht="24" customHeight="1" x14ac:dyDescent="0.15">
      <c r="A20" s="41">
        <v>11</v>
      </c>
      <c r="B20" s="16" t="s">
        <v>158</v>
      </c>
      <c r="C20" s="13">
        <v>400</v>
      </c>
      <c r="D20" s="17"/>
    </row>
    <row r="21" spans="1:6" s="1" customFormat="1" ht="24" customHeight="1" x14ac:dyDescent="0.15">
      <c r="A21" s="41">
        <v>12</v>
      </c>
      <c r="B21" s="16" t="s">
        <v>159</v>
      </c>
      <c r="C21" s="13">
        <v>200</v>
      </c>
      <c r="D21" s="17"/>
    </row>
    <row r="22" spans="1:6" s="1" customFormat="1" ht="24" customHeight="1" x14ac:dyDescent="0.15">
      <c r="A22" s="41">
        <v>13</v>
      </c>
      <c r="B22" s="16" t="s">
        <v>160</v>
      </c>
      <c r="C22" s="13">
        <v>254.18104099999999</v>
      </c>
      <c r="D22" s="45"/>
    </row>
    <row r="23" spans="1:6" s="1" customFormat="1" ht="24" customHeight="1" x14ac:dyDescent="0.15">
      <c r="A23" s="41">
        <v>14</v>
      </c>
      <c r="B23" s="16" t="s">
        <v>161</v>
      </c>
      <c r="C23" s="13">
        <v>62.75</v>
      </c>
      <c r="D23" s="17"/>
    </row>
    <row r="24" spans="1:6" s="1" customFormat="1" ht="24" customHeight="1" x14ac:dyDescent="0.15">
      <c r="A24" s="41">
        <v>15</v>
      </c>
      <c r="B24" s="16" t="s">
        <v>162</v>
      </c>
      <c r="C24" s="13">
        <v>56.619700000000002</v>
      </c>
      <c r="D24" s="46"/>
    </row>
    <row r="25" spans="1:6" s="1" customFormat="1" ht="21.95" customHeight="1" x14ac:dyDescent="0.15">
      <c r="A25" s="39" t="s">
        <v>163</v>
      </c>
      <c r="B25" s="29" t="s">
        <v>164</v>
      </c>
      <c r="C25" s="13">
        <f>附表1!C18</f>
        <v>54710</v>
      </c>
      <c r="D25" s="47"/>
    </row>
    <row r="26" spans="1:6" s="1" customFormat="1" ht="21.95" customHeight="1" x14ac:dyDescent="0.15">
      <c r="A26" s="39" t="s">
        <v>165</v>
      </c>
      <c r="B26" s="29" t="s">
        <v>166</v>
      </c>
      <c r="C26" s="13">
        <f>附表1!C23</f>
        <v>9000</v>
      </c>
      <c r="D26" s="47"/>
    </row>
    <row r="27" spans="1:6" s="1" customFormat="1" ht="21.95" customHeight="1" x14ac:dyDescent="0.15">
      <c r="A27" s="39" t="s">
        <v>167</v>
      </c>
      <c r="B27" s="29" t="s">
        <v>168</v>
      </c>
      <c r="C27" s="13">
        <v>36</v>
      </c>
      <c r="D27" s="47"/>
    </row>
    <row r="28" spans="1:6" s="1" customFormat="1" ht="21.95" customHeight="1" x14ac:dyDescent="0.15">
      <c r="A28" s="39" t="s">
        <v>169</v>
      </c>
      <c r="B28" s="29" t="s">
        <v>170</v>
      </c>
      <c r="C28" s="13">
        <v>19083</v>
      </c>
      <c r="D28" s="47"/>
    </row>
    <row r="29" spans="1:6" s="1" customFormat="1" ht="21.4" customHeight="1" x14ac:dyDescent="0.15">
      <c r="A29" s="48"/>
      <c r="B29" s="49"/>
      <c r="C29" s="50">
        <f>-C5+C10+C25+C26+C27-C28</f>
        <v>55120.934484999998</v>
      </c>
      <c r="D29" s="30"/>
      <c r="E29" s="1">
        <v>43633</v>
      </c>
      <c r="F29" s="1">
        <f>E29-C29</f>
        <v>-11487.934485</v>
      </c>
    </row>
    <row r="30" spans="1:6" s="1" customFormat="1" ht="21.4" customHeight="1" x14ac:dyDescent="0.15">
      <c r="A30" s="30"/>
      <c r="B30" s="30"/>
      <c r="C30" s="31"/>
      <c r="D30" s="30"/>
    </row>
    <row r="31" spans="1:6" s="1" customFormat="1" ht="21.4" customHeight="1" x14ac:dyDescent="0.15">
      <c r="A31" s="30"/>
      <c r="B31" s="30"/>
      <c r="C31" s="31"/>
      <c r="D31" s="30"/>
    </row>
    <row r="32" spans="1:6" s="1" customFormat="1" ht="21.4" customHeight="1" x14ac:dyDescent="0.15">
      <c r="A32" s="30"/>
      <c r="B32" s="30"/>
      <c r="C32" s="31"/>
      <c r="D32" s="30"/>
    </row>
    <row r="33" spans="1:4" s="1" customFormat="1" ht="27" customHeight="1" x14ac:dyDescent="0.15">
      <c r="A33" s="30"/>
      <c r="B33" s="30"/>
      <c r="C33" s="31"/>
      <c r="D33" s="30"/>
    </row>
    <row r="34" spans="1:4" s="1" customFormat="1" ht="21.4" customHeight="1" x14ac:dyDescent="0.15">
      <c r="A34" s="30"/>
      <c r="B34" s="30"/>
      <c r="C34" s="31"/>
      <c r="D34" s="30"/>
    </row>
    <row r="35" spans="1:4" s="1" customFormat="1" ht="21.4" customHeight="1" x14ac:dyDescent="0.15">
      <c r="A35" s="30"/>
      <c r="B35" s="30"/>
      <c r="C35" s="31"/>
      <c r="D35" s="30"/>
    </row>
    <row r="36" spans="1:4" s="1" customFormat="1" ht="26.1" customHeight="1" x14ac:dyDescent="0.15">
      <c r="A36" s="30"/>
      <c r="B36" s="30"/>
      <c r="C36" s="31"/>
      <c r="D36" s="30"/>
    </row>
    <row r="37" spans="1:4" s="1" customFormat="1" ht="21.4" customHeight="1" x14ac:dyDescent="0.15">
      <c r="A37" s="30"/>
      <c r="B37" s="30"/>
      <c r="C37" s="31"/>
      <c r="D37" s="30"/>
    </row>
    <row r="38" spans="1:4" s="1" customFormat="1" ht="21.4" customHeight="1" x14ac:dyDescent="0.15">
      <c r="A38" s="30"/>
      <c r="B38" s="30"/>
      <c r="C38" s="31"/>
      <c r="D38" s="30"/>
    </row>
    <row r="39" spans="1:4" s="1" customFormat="1" ht="21.4" customHeight="1" x14ac:dyDescent="0.15">
      <c r="A39" s="30"/>
      <c r="B39" s="30"/>
      <c r="C39" s="31"/>
      <c r="D39" s="30"/>
    </row>
    <row r="40" spans="1:4" s="1" customFormat="1" ht="21.4" customHeight="1" x14ac:dyDescent="0.15">
      <c r="A40" s="30"/>
      <c r="B40" s="30"/>
      <c r="C40" s="31"/>
      <c r="D40" s="30"/>
    </row>
    <row r="41" spans="1:4" s="1" customFormat="1" ht="21.4" customHeight="1" x14ac:dyDescent="0.15">
      <c r="A41" s="30"/>
      <c r="B41" s="30"/>
      <c r="C41" s="31"/>
      <c r="D41" s="30"/>
    </row>
    <row r="42" spans="1:4" s="1" customFormat="1" ht="21.4" customHeight="1" x14ac:dyDescent="0.15">
      <c r="A42" s="30"/>
      <c r="B42" s="30"/>
      <c r="C42" s="31"/>
      <c r="D42" s="30"/>
    </row>
    <row r="43" spans="1:4" s="1" customFormat="1" ht="30.95" customHeight="1" x14ac:dyDescent="0.15">
      <c r="A43" s="30"/>
      <c r="B43" s="30"/>
      <c r="C43" s="31"/>
      <c r="D43" s="30"/>
    </row>
    <row r="44" spans="1:4" s="1" customFormat="1" ht="21.4" customHeight="1" x14ac:dyDescent="0.15">
      <c r="A44" s="30"/>
      <c r="B44" s="30"/>
      <c r="C44" s="31"/>
      <c r="D44" s="30"/>
    </row>
    <row r="45" spans="1:4" s="1" customFormat="1" ht="21.4" customHeight="1" x14ac:dyDescent="0.15">
      <c r="A45" s="30"/>
      <c r="B45" s="30"/>
      <c r="C45" s="31"/>
      <c r="D45" s="30"/>
    </row>
    <row r="46" spans="1:4" s="1" customFormat="1" x14ac:dyDescent="0.15">
      <c r="A46" s="30"/>
      <c r="B46" s="30"/>
      <c r="C46" s="31"/>
      <c r="D46" s="30"/>
    </row>
    <row r="47" spans="1:4" s="1" customFormat="1" ht="21.4" customHeight="1" x14ac:dyDescent="0.15">
      <c r="A47" s="30"/>
      <c r="B47" s="30"/>
      <c r="C47" s="31"/>
      <c r="D47" s="30"/>
    </row>
    <row r="48" spans="1:4" s="1" customFormat="1" ht="21.4" customHeight="1" x14ac:dyDescent="0.15">
      <c r="A48" s="30"/>
      <c r="B48" s="30"/>
      <c r="C48" s="31"/>
      <c r="D48" s="30"/>
    </row>
  </sheetData>
  <mergeCells count="5">
    <mergeCell ref="A1:B1"/>
    <mergeCell ref="A2:D2"/>
    <mergeCell ref="C3:D3"/>
    <mergeCell ref="A11:B11"/>
    <mergeCell ref="A18:B18"/>
  </mergeCells>
  <phoneticPr fontId="28" type="noConversion"/>
  <pageMargins left="0.47222222222222199" right="0.43263888888888902" top="0.51180555555555596" bottom="0.35416666666666702" header="0.49993747801292598" footer="0.39305555555555599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130" zoomScaleNormal="130" workbookViewId="0">
      <selection activeCell="C18" sqref="C18"/>
    </sheetView>
  </sheetViews>
  <sheetFormatPr defaultColWidth="9" defaultRowHeight="14.25" x14ac:dyDescent="0.15"/>
  <cols>
    <col min="1" max="1" width="8.375" style="1" customWidth="1"/>
    <col min="2" max="2" width="62.875" style="1" customWidth="1"/>
    <col min="3" max="3" width="10.625" style="5" customWidth="1"/>
    <col min="4" max="4" width="13.25" style="1" customWidth="1"/>
    <col min="5" max="5" width="13.75" style="1"/>
    <col min="6" max="6" width="12.625" style="1"/>
    <col min="7" max="16384" width="9" style="1"/>
  </cols>
  <sheetData>
    <row r="1" spans="1:6" ht="24.95" customHeight="1" x14ac:dyDescent="0.15">
      <c r="A1" s="146" t="s">
        <v>171</v>
      </c>
      <c r="B1" s="146"/>
    </row>
    <row r="2" spans="1:6" ht="24.95" customHeight="1" x14ac:dyDescent="0.15">
      <c r="A2" s="147" t="s">
        <v>83</v>
      </c>
      <c r="B2" s="147"/>
      <c r="C2" s="148"/>
      <c r="D2" s="147"/>
    </row>
    <row r="3" spans="1:6" ht="26.1" customHeight="1" x14ac:dyDescent="0.15">
      <c r="A3" s="6"/>
      <c r="B3" s="7"/>
      <c r="C3" s="149" t="s">
        <v>2</v>
      </c>
      <c r="D3" s="150"/>
    </row>
    <row r="4" spans="1:6" ht="21.95" customHeight="1" x14ac:dyDescent="0.15">
      <c r="A4" s="8" t="s">
        <v>138</v>
      </c>
      <c r="B4" s="9" t="s">
        <v>3</v>
      </c>
      <c r="C4" s="10" t="s">
        <v>139</v>
      </c>
      <c r="D4" s="9" t="s">
        <v>140</v>
      </c>
    </row>
    <row r="5" spans="1:6" ht="21.95" customHeight="1" x14ac:dyDescent="0.15">
      <c r="A5" s="11" t="s">
        <v>141</v>
      </c>
      <c r="B5" s="12" t="s">
        <v>142</v>
      </c>
      <c r="C5" s="13">
        <f>C6+C10</f>
        <v>27559.235499999999</v>
      </c>
      <c r="D5" s="14"/>
      <c r="E5" s="1">
        <f>C5-C16</f>
        <v>10219.591249999999</v>
      </c>
      <c r="F5" s="1">
        <f>E5-20000</f>
        <v>-9780.4087500000005</v>
      </c>
    </row>
    <row r="6" spans="1:6" ht="21.95" customHeight="1" x14ac:dyDescent="0.15">
      <c r="A6" s="151" t="s">
        <v>172</v>
      </c>
      <c r="B6" s="152"/>
      <c r="C6" s="13">
        <f>SUM(C7:C9)</f>
        <v>1825.2467999999999</v>
      </c>
      <c r="D6" s="14"/>
    </row>
    <row r="7" spans="1:6" s="2" customFormat="1" ht="21.95" customHeight="1" x14ac:dyDescent="0.15">
      <c r="A7" s="15" t="s">
        <v>173</v>
      </c>
      <c r="B7" s="16" t="s">
        <v>174</v>
      </c>
      <c r="C7" s="13">
        <v>851.6961</v>
      </c>
      <c r="D7" s="17"/>
    </row>
    <row r="8" spans="1:6" s="2" customFormat="1" ht="32.1" customHeight="1" x14ac:dyDescent="0.15">
      <c r="A8" s="15" t="s">
        <v>175</v>
      </c>
      <c r="B8" s="18" t="s">
        <v>176</v>
      </c>
      <c r="C8" s="13">
        <v>662.75</v>
      </c>
      <c r="D8" s="17"/>
    </row>
    <row r="9" spans="1:6" s="2" customFormat="1" ht="21.95" customHeight="1" x14ac:dyDescent="0.15">
      <c r="A9" s="15" t="s">
        <v>177</v>
      </c>
      <c r="B9" s="16" t="s">
        <v>178</v>
      </c>
      <c r="C9" s="13">
        <v>310.80070000000001</v>
      </c>
      <c r="D9" s="17"/>
    </row>
    <row r="10" spans="1:6" ht="21.95" customHeight="1" x14ac:dyDescent="0.15">
      <c r="A10" s="151" t="s">
        <v>179</v>
      </c>
      <c r="B10" s="152" t="s">
        <v>180</v>
      </c>
      <c r="C10" s="13">
        <f>SUM(C11:C15)</f>
        <v>25733.988700000002</v>
      </c>
      <c r="D10" s="14"/>
    </row>
    <row r="11" spans="1:6" s="3" customFormat="1" ht="21.95" customHeight="1" x14ac:dyDescent="0.15">
      <c r="A11" s="15">
        <v>4</v>
      </c>
      <c r="B11" s="19" t="s">
        <v>181</v>
      </c>
      <c r="C11" s="20">
        <v>5500</v>
      </c>
      <c r="D11" s="14"/>
    </row>
    <row r="12" spans="1:6" s="3" customFormat="1" ht="21.95" customHeight="1" x14ac:dyDescent="0.15">
      <c r="A12" s="15">
        <v>5</v>
      </c>
      <c r="B12" s="19" t="s">
        <v>182</v>
      </c>
      <c r="C12" s="20">
        <v>803.12</v>
      </c>
      <c r="D12" s="14"/>
    </row>
    <row r="13" spans="1:6" s="3" customFormat="1" ht="21.95" customHeight="1" x14ac:dyDescent="0.15">
      <c r="A13" s="15">
        <v>6</v>
      </c>
      <c r="B13" s="18" t="s">
        <v>183</v>
      </c>
      <c r="C13" s="21">
        <v>3486</v>
      </c>
      <c r="D13" s="14"/>
    </row>
    <row r="14" spans="1:6" s="3" customFormat="1" ht="21.95" customHeight="1" x14ac:dyDescent="0.15">
      <c r="A14" s="15">
        <v>7</v>
      </c>
      <c r="B14" s="19" t="s">
        <v>184</v>
      </c>
      <c r="C14" s="20">
        <v>13226.968699999999</v>
      </c>
      <c r="D14" s="14"/>
    </row>
    <row r="15" spans="1:6" s="3" customFormat="1" ht="21.95" customHeight="1" x14ac:dyDescent="0.15">
      <c r="A15" s="15">
        <v>8</v>
      </c>
      <c r="B15" s="19" t="s">
        <v>185</v>
      </c>
      <c r="C15" s="20">
        <v>2717.9</v>
      </c>
      <c r="D15" s="14"/>
    </row>
    <row r="16" spans="1:6" s="4" customFormat="1" ht="21.95" customHeight="1" x14ac:dyDescent="0.15">
      <c r="A16" s="11" t="s">
        <v>147</v>
      </c>
      <c r="B16" s="22" t="s">
        <v>148</v>
      </c>
      <c r="C16" s="13">
        <f>SUM(C17:C20)</f>
        <v>17339.644250000001</v>
      </c>
      <c r="D16" s="23"/>
    </row>
    <row r="17" spans="1:6" s="4" customFormat="1" ht="21.95" customHeight="1" x14ac:dyDescent="0.15">
      <c r="A17" s="15" t="s">
        <v>186</v>
      </c>
      <c r="B17" s="24" t="s">
        <v>187</v>
      </c>
      <c r="C17" s="25">
        <v>14020</v>
      </c>
      <c r="D17" s="23"/>
    </row>
    <row r="18" spans="1:6" s="4" customFormat="1" ht="21.95" customHeight="1" x14ac:dyDescent="0.15">
      <c r="A18" s="15" t="s">
        <v>188</v>
      </c>
      <c r="B18" s="24" t="s">
        <v>157</v>
      </c>
      <c r="C18" s="26">
        <v>1485</v>
      </c>
      <c r="D18" s="23"/>
    </row>
    <row r="19" spans="1:6" s="4" customFormat="1" ht="21.95" customHeight="1" x14ac:dyDescent="0.15">
      <c r="A19" s="15" t="s">
        <v>189</v>
      </c>
      <c r="B19" s="24" t="s">
        <v>190</v>
      </c>
      <c r="C19" s="26">
        <v>1339.6</v>
      </c>
      <c r="D19" s="27"/>
    </row>
    <row r="20" spans="1:6" ht="21.95" customHeight="1" x14ac:dyDescent="0.15">
      <c r="A20" s="15" t="s">
        <v>191</v>
      </c>
      <c r="B20" s="24" t="s">
        <v>192</v>
      </c>
      <c r="C20" s="28">
        <v>495.04424999999998</v>
      </c>
      <c r="D20" s="27"/>
    </row>
    <row r="21" spans="1:6" s="4" customFormat="1" ht="21.95" customHeight="1" x14ac:dyDescent="0.15">
      <c r="A21" s="11" t="s">
        <v>163</v>
      </c>
      <c r="B21" s="29" t="s">
        <v>193</v>
      </c>
      <c r="C21" s="13">
        <f>附表4!G19</f>
        <v>58900</v>
      </c>
      <c r="D21" s="16"/>
    </row>
    <row r="22" spans="1:6" s="3" customFormat="1" ht="24" customHeight="1" x14ac:dyDescent="0.15">
      <c r="A22" s="11" t="s">
        <v>194</v>
      </c>
      <c r="B22" s="22" t="s">
        <v>164</v>
      </c>
      <c r="C22" s="13">
        <f>附表4!G21</f>
        <v>79807</v>
      </c>
      <c r="D22" s="16"/>
    </row>
    <row r="23" spans="1:6" s="3" customFormat="1" ht="24" customHeight="1" x14ac:dyDescent="0.15">
      <c r="A23" s="11" t="s">
        <v>165</v>
      </c>
      <c r="B23" s="22" t="s">
        <v>170</v>
      </c>
      <c r="C23" s="13"/>
      <c r="D23" s="16"/>
    </row>
    <row r="24" spans="1:6" s="3" customFormat="1" ht="24" customHeight="1" x14ac:dyDescent="0.15">
      <c r="A24" s="11" t="s">
        <v>167</v>
      </c>
      <c r="B24" s="22" t="s">
        <v>168</v>
      </c>
      <c r="C24" s="13">
        <f>附表4!G23</f>
        <v>0</v>
      </c>
      <c r="D24" s="16"/>
    </row>
    <row r="25" spans="1:6" s="3" customFormat="1" ht="32.1" hidden="1" customHeight="1" x14ac:dyDescent="0.15">
      <c r="A25" s="1"/>
      <c r="B25" s="1"/>
      <c r="C25" s="5">
        <f>-C5+C16+C21+C22-C23+C24</f>
        <v>128487.40875</v>
      </c>
      <c r="D25" s="1"/>
    </row>
    <row r="26" spans="1:6" s="4" customFormat="1" ht="21.4" customHeight="1" x14ac:dyDescent="0.15">
      <c r="A26" s="1"/>
      <c r="B26" s="1"/>
      <c r="C26" s="5">
        <f>-C5+C16+C21+C22-C23+C24</f>
        <v>128487.40875</v>
      </c>
      <c r="D26" s="1"/>
      <c r="E26" s="4">
        <v>39233</v>
      </c>
      <c r="F26" s="4">
        <f>E26-C26</f>
        <v>-89254.408750000002</v>
      </c>
    </row>
    <row r="27" spans="1:6" s="4" customFormat="1" ht="21.4" customHeight="1" x14ac:dyDescent="0.15">
      <c r="A27" s="1"/>
      <c r="B27" s="1"/>
      <c r="C27" s="5"/>
      <c r="D27" s="1"/>
    </row>
    <row r="28" spans="1:6" s="4" customFormat="1" ht="21.4" customHeight="1" x14ac:dyDescent="0.15">
      <c r="A28" s="1"/>
      <c r="C28" s="5"/>
      <c r="D28" s="1"/>
    </row>
    <row r="29" spans="1:6" s="4" customFormat="1" ht="21.4" customHeight="1" x14ac:dyDescent="0.15">
      <c r="A29" s="1"/>
      <c r="B29" s="1"/>
      <c r="C29" s="5"/>
      <c r="D29" s="1"/>
    </row>
    <row r="30" spans="1:6" s="4" customFormat="1" ht="21.4" customHeight="1" x14ac:dyDescent="0.15">
      <c r="A30" s="1"/>
      <c r="B30" s="1"/>
      <c r="C30" s="5"/>
      <c r="D30" s="1"/>
    </row>
    <row r="45" spans="3:3" x14ac:dyDescent="0.15">
      <c r="C45" s="5">
        <f>-C5+C19+C41+C40+C42-C43-C44</f>
        <v>-26219.6355</v>
      </c>
    </row>
  </sheetData>
  <mergeCells count="5">
    <mergeCell ref="A1:B1"/>
    <mergeCell ref="A2:D2"/>
    <mergeCell ref="C3:D3"/>
    <mergeCell ref="A6:B6"/>
    <mergeCell ref="A10:B10"/>
  </mergeCells>
  <phoneticPr fontId="28" type="noConversion"/>
  <printOptions horizontalCentered="1"/>
  <pageMargins left="0.74791666666666701" right="0.74791666666666701" top="1" bottom="1" header="0.5" footer="0.5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附表1</vt:lpstr>
      <vt:lpstr>附表2</vt:lpstr>
      <vt:lpstr>附表3</vt:lpstr>
      <vt:lpstr>附表4</vt:lpstr>
      <vt:lpstr>附表5</vt:lpstr>
      <vt:lpstr>附表6</vt:lpstr>
      <vt:lpstr>一般调整明细 (2)</vt:lpstr>
      <vt:lpstr>基金调整明细 (2)</vt:lpstr>
      <vt:lpstr>附表1!Print_Area</vt:lpstr>
      <vt:lpstr>附表2!Print_Area</vt:lpstr>
      <vt:lpstr>附表3!Print_Area</vt:lpstr>
      <vt:lpstr>附表4!Print_Area</vt:lpstr>
      <vt:lpstr>附表5!Print_Area</vt:lpstr>
      <vt:lpstr>'基金调整明细 (2)'!Print_Area</vt:lpstr>
      <vt:lpstr>'一般调整明细 (2)'!Print_Area</vt:lpstr>
      <vt:lpstr>'一般调整明细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预算科</cp:lastModifiedBy>
  <dcterms:created xsi:type="dcterms:W3CDTF">2006-09-12T19:21:00Z</dcterms:created>
  <dcterms:modified xsi:type="dcterms:W3CDTF">2025-01-22T00:55:44Z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F7997D3D7118411C9290B442B2067D99</vt:lpwstr>
  </property>
  <property fmtid="{D5CDD505-2E9C-101B-9397-08002B2CF9AE}" pid="4" name="KSOReadingLayout">
    <vt:bool>true</vt:bool>
  </property>
</Properties>
</file>